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oth\Dropbox\BETAPLAN\BP Youtube\YT\YT.EXT.COST\"/>
    </mc:Choice>
  </mc:AlternateContent>
  <xr:revisionPtr revIDLastSave="0" documentId="13_ncr:1_{31B5DBD5-B459-40FB-9AE2-BE53037C5DBC}" xr6:coauthVersionLast="47" xr6:coauthVersionMax="47" xr10:uidLastSave="{00000000-0000-0000-0000-000000000000}"/>
  <bookViews>
    <workbookView xWindow="-108" yWindow="-108" windowWidth="23256" windowHeight="12456" xr2:uid="{A42EE29A-5D5D-4942-99E7-C10B351C9C6A}"/>
  </bookViews>
  <sheets>
    <sheet name="TAKE OFF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2" i="1" l="1"/>
  <c r="R102" i="1"/>
  <c r="F102" i="1"/>
  <c r="F109" i="1"/>
  <c r="F106" i="1"/>
  <c r="F107" i="1" s="1"/>
  <c r="L109" i="1"/>
  <c r="R109" i="1"/>
  <c r="R110" i="1" s="1"/>
  <c r="R106" i="1"/>
  <c r="R107" i="1" s="1"/>
  <c r="L106" i="1"/>
  <c r="L107" i="1" s="1"/>
  <c r="L100" i="1"/>
  <c r="L102" i="1"/>
  <c r="U6" i="1"/>
  <c r="U5" i="1"/>
  <c r="U4" i="1"/>
  <c r="U3" i="1"/>
  <c r="U2" i="1"/>
  <c r="L7" i="1"/>
  <c r="K14" i="2"/>
  <c r="R16" i="1"/>
  <c r="F16" i="1"/>
  <c r="U16" i="1" s="1"/>
  <c r="F51" i="1"/>
  <c r="U51" i="1" s="1"/>
  <c r="U25" i="1"/>
  <c r="U24" i="1"/>
  <c r="U10" i="1"/>
  <c r="R26" i="1"/>
  <c r="L98" i="1"/>
  <c r="L94" i="1"/>
  <c r="L86" i="1"/>
  <c r="L79" i="1"/>
  <c r="L58" i="1"/>
  <c r="L46" i="1"/>
  <c r="L38" i="1"/>
  <c r="L31" i="1"/>
  <c r="L26" i="1"/>
  <c r="L22" i="1"/>
  <c r="L18" i="1"/>
  <c r="D26" i="2"/>
  <c r="D30" i="2"/>
  <c r="D25" i="2"/>
  <c r="H6" i="2"/>
  <c r="D20" i="2" s="1"/>
  <c r="D19" i="2"/>
  <c r="D18" i="2"/>
  <c r="H5" i="2"/>
  <c r="D24" i="2" s="1"/>
  <c r="H4" i="2"/>
  <c r="L101" i="1"/>
  <c r="F103" i="1"/>
  <c r="F101" i="1"/>
  <c r="R100" i="1"/>
  <c r="F100" i="1"/>
  <c r="F56" i="1"/>
  <c r="U56" i="1" s="1"/>
  <c r="R97" i="1"/>
  <c r="R96" i="1"/>
  <c r="F97" i="1"/>
  <c r="R62" i="1"/>
  <c r="F96" i="1"/>
  <c r="F93" i="1"/>
  <c r="U93" i="1" s="1"/>
  <c r="R88" i="1"/>
  <c r="F91" i="1"/>
  <c r="U91" i="1" s="1"/>
  <c r="F90" i="1"/>
  <c r="U90" i="1" s="1"/>
  <c r="F92" i="1"/>
  <c r="U92" i="1" s="1"/>
  <c r="F89" i="1"/>
  <c r="U89" i="1" s="1"/>
  <c r="F88" i="1"/>
  <c r="F83" i="1"/>
  <c r="U83" i="1" s="1"/>
  <c r="R81" i="1"/>
  <c r="R86" i="1" s="1"/>
  <c r="F75" i="1"/>
  <c r="U75" i="1" s="1"/>
  <c r="F77" i="1"/>
  <c r="U77" i="1" s="1"/>
  <c r="F76" i="1"/>
  <c r="U76" i="1" s="1"/>
  <c r="F74" i="1"/>
  <c r="U74" i="1" s="1"/>
  <c r="F71" i="1"/>
  <c r="U71" i="1" s="1"/>
  <c r="F73" i="1"/>
  <c r="U73" i="1" s="1"/>
  <c r="F72" i="1"/>
  <c r="U72" i="1" s="1"/>
  <c r="F70" i="1"/>
  <c r="U70" i="1" s="1"/>
  <c r="F55" i="1"/>
  <c r="U55" i="1" s="1"/>
  <c r="F54" i="1"/>
  <c r="U54" i="1" s="1"/>
  <c r="F60" i="1"/>
  <c r="F53" i="1"/>
  <c r="U53" i="1" s="1"/>
  <c r="F50" i="1"/>
  <c r="U50" i="1" s="1"/>
  <c r="F49" i="1"/>
  <c r="U49" i="1" s="1"/>
  <c r="R30" i="1"/>
  <c r="F29" i="1"/>
  <c r="U29" i="1" s="1"/>
  <c r="R98" i="1" l="1"/>
  <c r="U107" i="1"/>
  <c r="F33" i="2" s="1"/>
  <c r="U106" i="1"/>
  <c r="F110" i="1"/>
  <c r="L110" i="1"/>
  <c r="U109" i="1"/>
  <c r="U103" i="1"/>
  <c r="R104" i="1"/>
  <c r="U7" i="1"/>
  <c r="L104" i="1"/>
  <c r="U26" i="1"/>
  <c r="U100" i="1"/>
  <c r="U101" i="1"/>
  <c r="U88" i="1"/>
  <c r="U97" i="1"/>
  <c r="U96" i="1"/>
  <c r="F94" i="1"/>
  <c r="F98" i="1"/>
  <c r="F104" i="1"/>
  <c r="R94" i="1"/>
  <c r="D23" i="2"/>
  <c r="D21" i="2"/>
  <c r="U110" i="1" l="1"/>
  <c r="U98" i="1"/>
  <c r="F31" i="2" s="1"/>
  <c r="U94" i="1"/>
  <c r="F30" i="2" s="1"/>
  <c r="H30" i="2" s="1"/>
  <c r="U104" i="1"/>
  <c r="F32" i="2" s="1"/>
  <c r="H32" i="2" s="1"/>
  <c r="H21" i="2"/>
  <c r="D22" i="2"/>
  <c r="F20" i="1"/>
  <c r="F17" i="1"/>
  <c r="U17" i="1" s="1"/>
  <c r="F15" i="1"/>
  <c r="F14" i="1"/>
  <c r="F85" i="1"/>
  <c r="F84" i="1"/>
  <c r="U84" i="1" s="1"/>
  <c r="F82" i="1"/>
  <c r="U82" i="1" s="1"/>
  <c r="F81" i="1"/>
  <c r="U81" i="1" s="1"/>
  <c r="F78" i="1"/>
  <c r="U78" i="1" s="1"/>
  <c r="F69" i="1"/>
  <c r="U69" i="1" s="1"/>
  <c r="F68" i="1"/>
  <c r="U68" i="1" s="1"/>
  <c r="F67" i="1"/>
  <c r="U67" i="1" s="1"/>
  <c r="F66" i="1"/>
  <c r="U66" i="1" s="1"/>
  <c r="F65" i="1"/>
  <c r="U65" i="1" s="1"/>
  <c r="F64" i="1"/>
  <c r="U64" i="1" s="1"/>
  <c r="F63" i="1"/>
  <c r="U63" i="1" s="1"/>
  <c r="F62" i="1"/>
  <c r="U62" i="1" s="1"/>
  <c r="F61" i="1"/>
  <c r="F57" i="1"/>
  <c r="U57" i="1" s="1"/>
  <c r="F52" i="1"/>
  <c r="F48" i="1"/>
  <c r="F45" i="1"/>
  <c r="U45" i="1" s="1"/>
  <c r="F44" i="1"/>
  <c r="U44" i="1" s="1"/>
  <c r="F43" i="1"/>
  <c r="U43" i="1" s="1"/>
  <c r="F42" i="1"/>
  <c r="U42" i="1" s="1"/>
  <c r="F41" i="1"/>
  <c r="U41" i="1" s="1"/>
  <c r="F40" i="1"/>
  <c r="F37" i="1"/>
  <c r="U37" i="1" s="1"/>
  <c r="F36" i="1"/>
  <c r="U36" i="1" s="1"/>
  <c r="F35" i="1"/>
  <c r="U35" i="1" s="1"/>
  <c r="F34" i="1"/>
  <c r="U34" i="1" s="1"/>
  <c r="F33" i="1"/>
  <c r="F30" i="1"/>
  <c r="U30" i="1" s="1"/>
  <c r="F28" i="1"/>
  <c r="F21" i="1"/>
  <c r="U21" i="1" s="1"/>
  <c r="R61" i="1"/>
  <c r="R60" i="1"/>
  <c r="R48" i="1"/>
  <c r="R58" i="1" s="1"/>
  <c r="R40" i="1"/>
  <c r="R46" i="1" s="1"/>
  <c r="R33" i="1"/>
  <c r="R38" i="1" s="1"/>
  <c r="R28" i="1"/>
  <c r="R31" i="1" s="1"/>
  <c r="R20" i="1"/>
  <c r="R22" i="1" s="1"/>
  <c r="F20" i="2" s="1"/>
  <c r="R15" i="1"/>
  <c r="R14" i="1"/>
  <c r="L11" i="1"/>
  <c r="R9" i="1"/>
  <c r="F27" i="2" l="1"/>
  <c r="H27" i="2" s="1"/>
  <c r="F28" i="2"/>
  <c r="H28" i="2" s="1"/>
  <c r="F26" i="2"/>
  <c r="H26" i="2" s="1"/>
  <c r="F58" i="1"/>
  <c r="U58" i="1" s="1"/>
  <c r="U52" i="1"/>
  <c r="R12" i="1"/>
  <c r="U9" i="1"/>
  <c r="L12" i="1"/>
  <c r="U11" i="1"/>
  <c r="F25" i="2"/>
  <c r="H25" i="2" s="1"/>
  <c r="U48" i="1"/>
  <c r="U85" i="1"/>
  <c r="F86" i="1"/>
  <c r="U86" i="1" s="1"/>
  <c r="F18" i="1"/>
  <c r="U14" i="1"/>
  <c r="U15" i="1"/>
  <c r="L21" i="2"/>
  <c r="H20" i="2"/>
  <c r="U61" i="1"/>
  <c r="F79" i="1"/>
  <c r="F38" i="1"/>
  <c r="U38" i="1" s="1"/>
  <c r="F23" i="2" s="1"/>
  <c r="H23" i="2" s="1"/>
  <c r="U33" i="1"/>
  <c r="F46" i="1"/>
  <c r="U46" i="1" s="1"/>
  <c r="F24" i="2" s="1"/>
  <c r="H24" i="2" s="1"/>
  <c r="U40" i="1"/>
  <c r="F22" i="1"/>
  <c r="U22" i="1" s="1"/>
  <c r="U20" i="1"/>
  <c r="U28" i="1"/>
  <c r="F31" i="1"/>
  <c r="U31" i="1" s="1"/>
  <c r="F22" i="2" s="1"/>
  <c r="R18" i="1"/>
  <c r="R79" i="1"/>
  <c r="U60" i="1"/>
  <c r="C45" i="2" l="1"/>
  <c r="H45" i="2"/>
  <c r="U79" i="1"/>
  <c r="F29" i="2" s="1"/>
  <c r="U12" i="1"/>
  <c r="F18" i="2" s="1"/>
  <c r="H18" i="2" s="1"/>
  <c r="F45" i="2"/>
  <c r="U18" i="1"/>
  <c r="F19" i="2" s="1"/>
  <c r="H19" i="2" s="1"/>
  <c r="H22" i="2"/>
  <c r="L22" i="2"/>
  <c r="H29" i="2" l="1"/>
  <c r="F35" i="2"/>
  <c r="F38" i="2" s="1"/>
  <c r="K45" i="2"/>
  <c r="H38" i="2" l="1"/>
  <c r="K38" i="2" s="1"/>
  <c r="K39" i="2" s="1"/>
  <c r="K42" i="2" l="1"/>
</calcChain>
</file>

<file path=xl/sharedStrings.xml><?xml version="1.0" encoding="utf-8"?>
<sst xmlns="http://schemas.openxmlformats.org/spreadsheetml/2006/main" count="348" uniqueCount="214">
  <si>
    <t>MATERIAL</t>
  </si>
  <si>
    <t>ELEMENT</t>
  </si>
  <si>
    <t>LABOUR</t>
  </si>
  <si>
    <t>AMOUNT</t>
  </si>
  <si>
    <t>COST</t>
  </si>
  <si>
    <t>SKIP</t>
  </si>
  <si>
    <t>EXCAV'S</t>
  </si>
  <si>
    <t>TOTAL</t>
  </si>
  <si>
    <t>UNIT</t>
  </si>
  <si>
    <t>DAYS</t>
  </si>
  <si>
    <t>MEN</t>
  </si>
  <si>
    <t>2</t>
  </si>
  <si>
    <t>DIGGER</t>
  </si>
  <si>
    <r>
      <t>m</t>
    </r>
    <r>
      <rPr>
        <sz val="11"/>
        <color theme="1"/>
        <rFont val="Calibri"/>
        <family val="2"/>
      </rPr>
      <t>²</t>
    </r>
  </si>
  <si>
    <t>DAY</t>
  </si>
  <si>
    <t>No</t>
  </si>
  <si>
    <r>
      <t>m</t>
    </r>
    <r>
      <rPr>
        <sz val="11"/>
        <color theme="1"/>
        <rFont val="Calibri"/>
        <family val="2"/>
      </rPr>
      <t>³</t>
    </r>
  </si>
  <si>
    <t>EXCAVATION</t>
  </si>
  <si>
    <t>SEWER PIPE</t>
  </si>
  <si>
    <t>1</t>
  </si>
  <si>
    <t>PIPE</t>
  </si>
  <si>
    <t>m</t>
  </si>
  <si>
    <t>CONNECTION</t>
  </si>
  <si>
    <t>PIPE WORK</t>
  </si>
  <si>
    <t>JOINTS</t>
  </si>
  <si>
    <t>CONCRETE</t>
  </si>
  <si>
    <t>ARCHITECT</t>
  </si>
  <si>
    <t>PLANNING</t>
  </si>
  <si>
    <t>BUILDING CONTROL</t>
  </si>
  <si>
    <t>SEWER AGREEMENT</t>
  </si>
  <si>
    <t>800mm THICK</t>
  </si>
  <si>
    <t>200mm THICK</t>
  </si>
  <si>
    <t>DELIVERY MINIMUM £500</t>
  </si>
  <si>
    <t>NOTES</t>
  </si>
  <si>
    <t>PILED FOUNDATION</t>
  </si>
  <si>
    <t>3</t>
  </si>
  <si>
    <t>CONCRETE FOOTING STANDARD - GEN 1 OR 2 OR ST2 (C10, 15, 25)</t>
  </si>
  <si>
    <t>RAFTER FOUNDATION</t>
  </si>
  <si>
    <t>3 X 7M EXTENSION £4-£8K</t>
  </si>
  <si>
    <t>BASIC GEOTECHINCAL REPORT</t>
  </si>
  <si>
    <t>GROUNDS WK</t>
  </si>
  <si>
    <t>PUMP £300 PER DAY</t>
  </si>
  <si>
    <t>STEEL TOE</t>
  </si>
  <si>
    <t>MESH SLAB</t>
  </si>
  <si>
    <t>CONC 800mm C30</t>
  </si>
  <si>
    <t>STEEL FEB</t>
  </si>
  <si>
    <t>DPC BRICKWORK</t>
  </si>
  <si>
    <t xml:space="preserve">STRUCTURAL DESIGN </t>
  </si>
  <si>
    <t>ENG BRICKS F2</t>
  </si>
  <si>
    <t>BRICK LAYER</t>
  </si>
  <si>
    <t>CONCRETE LINTEL</t>
  </si>
  <si>
    <t>1.2m / 2 BRIDGING</t>
  </si>
  <si>
    <t>ONE ROLL</t>
  </si>
  <si>
    <t xml:space="preserve">MORTAR </t>
  </si>
  <si>
    <t>ESTIMATE RAW MATERIALS</t>
  </si>
  <si>
    <t>WALL TIES</t>
  </si>
  <si>
    <t>PACK</t>
  </si>
  <si>
    <r>
      <t>50 PER [PACK) 2.5 PER m</t>
    </r>
    <r>
      <rPr>
        <sz val="11"/>
        <color theme="1"/>
        <rFont val="Calibri"/>
        <family val="2"/>
      </rPr>
      <t>²</t>
    </r>
  </si>
  <si>
    <t>CAVITY FILL (LEAN MIX)</t>
  </si>
  <si>
    <t>FLOOR SLAB</t>
  </si>
  <si>
    <t>HARDCORD MOT TYPE 1</t>
  </si>
  <si>
    <t>150mm THICK</t>
  </si>
  <si>
    <t>BAGS</t>
  </si>
  <si>
    <t>SAND BLINDING</t>
  </si>
  <si>
    <t>25mm THICK</t>
  </si>
  <si>
    <t>FLOOR INSULATION PIR</t>
  </si>
  <si>
    <t>100mm THICK</t>
  </si>
  <si>
    <t>DPC ROLL</t>
  </si>
  <si>
    <t>DPM SHEET</t>
  </si>
  <si>
    <t>ROLLS</t>
  </si>
  <si>
    <t>SCREED</t>
  </si>
  <si>
    <t>BUILDER</t>
  </si>
  <si>
    <t>CONC/SCREED DEL</t>
  </si>
  <si>
    <t>BRICKWORK</t>
  </si>
  <si>
    <t>BLOCK WORK</t>
  </si>
  <si>
    <t>BRICK WORK</t>
  </si>
  <si>
    <t>INSULATION PIR</t>
  </si>
  <si>
    <t>INSULATION FIBRE GLASS</t>
  </si>
  <si>
    <t>100mm CELOTEX CW4100</t>
  </si>
  <si>
    <t>100mm DRITHERM</t>
  </si>
  <si>
    <t>MORTAR</t>
  </si>
  <si>
    <t>ROOF STRUCTURE</t>
  </si>
  <si>
    <t>WALL PLATE</t>
  </si>
  <si>
    <t>100 X 50 C24</t>
  </si>
  <si>
    <t>RAFTERS 150X50 C24</t>
  </si>
  <si>
    <t>INCLU BEARING PLATE</t>
  </si>
  <si>
    <t>SOFFIT BOARD</t>
  </si>
  <si>
    <t>FASCIA BOARD</t>
  </si>
  <si>
    <t>6 X 150mm VENTED WHITE</t>
  </si>
  <si>
    <t>18 X 200mm</t>
  </si>
  <si>
    <t>FIXTURE SCREW/NAILS</t>
  </si>
  <si>
    <r>
      <t>ROOF FELT 22m</t>
    </r>
    <r>
      <rPr>
        <sz val="11"/>
        <color theme="1"/>
        <rFont val="Calibri"/>
        <family val="2"/>
      </rPr>
      <t>²</t>
    </r>
  </si>
  <si>
    <t>ROLL</t>
  </si>
  <si>
    <t>ROOF BATTENS</t>
  </si>
  <si>
    <t>VELUX ROOF LIGHT</t>
  </si>
  <si>
    <t>VELUX FLASHING KIT</t>
  </si>
  <si>
    <r>
      <t>ROOF TILES 22m</t>
    </r>
    <r>
      <rPr>
        <sz val="11"/>
        <color theme="1"/>
        <rFont val="Calibri"/>
        <family val="2"/>
      </rPr>
      <t>²</t>
    </r>
  </si>
  <si>
    <r>
      <t>9.7 TILES PER m</t>
    </r>
    <r>
      <rPr>
        <sz val="11"/>
        <color theme="1"/>
        <rFont val="Calibri"/>
        <family val="2"/>
      </rPr>
      <t>²</t>
    </r>
  </si>
  <si>
    <t>DRY VERGE</t>
  </si>
  <si>
    <t>LEAD FLASING</t>
  </si>
  <si>
    <t>6m PER ROLL</t>
  </si>
  <si>
    <t>CARPENTER</t>
  </si>
  <si>
    <t>ROOFER</t>
  </si>
  <si>
    <t>ROOF INSULATION</t>
  </si>
  <si>
    <t>WALL STARTERS</t>
  </si>
  <si>
    <t xml:space="preserve">GUTTER </t>
  </si>
  <si>
    <t>CAVITY CLOSER</t>
  </si>
  <si>
    <t>1.2m PER LENGTH 2 PACK</t>
  </si>
  <si>
    <t>2.4m LENGTH</t>
  </si>
  <si>
    <t>GUTTER CLIPS</t>
  </si>
  <si>
    <t>GUTTER END</t>
  </si>
  <si>
    <t>GUTTER OUTLET</t>
  </si>
  <si>
    <t>DOWNPIPE</t>
  </si>
  <si>
    <t>DOWNPIPE CLIPES</t>
  </si>
  <si>
    <t>3m LENGTH X 3</t>
  </si>
  <si>
    <t>10 PER PACK</t>
  </si>
  <si>
    <t>GUTTER JOINT</t>
  </si>
  <si>
    <t>DOWNPIPE JOINTS</t>
  </si>
  <si>
    <t>£3 PER M RUN</t>
  </si>
  <si>
    <t>INSU BETWEEN RAFTERS</t>
  </si>
  <si>
    <t>100mm PIR</t>
  </si>
  <si>
    <t>INSU BETWEEN UNDER</t>
  </si>
  <si>
    <t>50mm PIR</t>
  </si>
  <si>
    <t>INSULATED P/B</t>
  </si>
  <si>
    <t>PLASTERBOARD</t>
  </si>
  <si>
    <t>50mm INSU 12.5mm PB</t>
  </si>
  <si>
    <t>12.5mm</t>
  </si>
  <si>
    <t>INSU TAPE</t>
  </si>
  <si>
    <t>JOINTING</t>
  </si>
  <si>
    <t>JOINTING TAPE</t>
  </si>
  <si>
    <t>SKIM</t>
  </si>
  <si>
    <t>PLASTERER</t>
  </si>
  <si>
    <t xml:space="preserve">780X980 INSTALL INCULDED IN CARPENTER </t>
  </si>
  <si>
    <t>EDGING TRIM</t>
  </si>
  <si>
    <t xml:space="preserve">CARPENTRY </t>
  </si>
  <si>
    <t>SKIRTING</t>
  </si>
  <si>
    <t>BI-FOLDERS</t>
  </si>
  <si>
    <t>ROOF LIGHTS</t>
  </si>
  <si>
    <t>CARPERNTER</t>
  </si>
  <si>
    <t>LINTEL</t>
  </si>
  <si>
    <t>4.8m CX90/100</t>
  </si>
  <si>
    <t>INTERNAL OPENING</t>
  </si>
  <si>
    <t>STEEL BEAM</t>
  </si>
  <si>
    <t>203X203X52 4.5m</t>
  </si>
  <si>
    <t>STEEL PLATE</t>
  </si>
  <si>
    <t>10X275 4.5m</t>
  </si>
  <si>
    <t>PADSTONE</t>
  </si>
  <si>
    <t>215X215X215 PADSTONE</t>
  </si>
  <si>
    <t>ACROW PROP 3No, 2 DAYS</t>
  </si>
  <si>
    <t>GENIE LIFT 1No, 2 DAYS</t>
  </si>
  <si>
    <t>WEEK</t>
  </si>
  <si>
    <t>PROJECT:</t>
  </si>
  <si>
    <t>PROJECT ADDRESS:</t>
  </si>
  <si>
    <r>
      <t>EXTENSION SIZE m</t>
    </r>
    <r>
      <rPr>
        <sz val="11"/>
        <color theme="1"/>
        <rFont val="Calibri"/>
        <family val="2"/>
      </rPr>
      <t>²:</t>
    </r>
    <r>
      <rPr>
        <sz val="11"/>
        <color theme="1"/>
        <rFont val="Calibri"/>
        <family val="2"/>
        <scheme val="minor"/>
      </rPr>
      <t xml:space="preserve"> </t>
    </r>
  </si>
  <si>
    <t>X</t>
  </si>
  <si>
    <t>=</t>
  </si>
  <si>
    <t>EXTERNAL FOOT PRINT</t>
  </si>
  <si>
    <t>INTERNAL FLOOR AREA</t>
  </si>
  <si>
    <t>ARCHITECT:</t>
  </si>
  <si>
    <t>PLANNING:</t>
  </si>
  <si>
    <t>BUILDING CONTROL:</t>
  </si>
  <si>
    <t>SEWER AGREEMENT:</t>
  </si>
  <si>
    <t>FEE</t>
  </si>
  <si>
    <t>EXCAVATIONS:</t>
  </si>
  <si>
    <t>AREA</t>
  </si>
  <si>
    <t>TOTAL COST</t>
  </si>
  <si>
    <t>BREAK DOWN</t>
  </si>
  <si>
    <r>
      <t xml:space="preserve"> PER - m</t>
    </r>
    <r>
      <rPr>
        <sz val="11"/>
        <color theme="1"/>
        <rFont val="Calibri"/>
        <family val="2"/>
      </rPr>
      <t>²</t>
    </r>
  </si>
  <si>
    <t>DRAINAGE REPLACMENT:</t>
  </si>
  <si>
    <t>PER - m run</t>
  </si>
  <si>
    <t>LABOUR COST</t>
  </si>
  <si>
    <t>STANDARD FOOTINGS:</t>
  </si>
  <si>
    <t>PILED:</t>
  </si>
  <si>
    <t>REINFORCED RAFT:</t>
  </si>
  <si>
    <t>%</t>
  </si>
  <si>
    <r>
      <t>m</t>
    </r>
    <r>
      <rPr>
        <i/>
        <sz val="11"/>
        <color theme="0" tint="-0.34998626667073579"/>
        <rFont val="Calibri"/>
        <family val="2"/>
      </rPr>
      <t>²</t>
    </r>
  </si>
  <si>
    <r>
      <t xml:space="preserve"> PER - m</t>
    </r>
    <r>
      <rPr>
        <i/>
        <sz val="11"/>
        <color theme="0" tint="-0.34998626667073579"/>
        <rFont val="Calibri"/>
        <family val="2"/>
      </rPr>
      <t>²</t>
    </r>
  </si>
  <si>
    <t>3+3+6.5</t>
  </si>
  <si>
    <t>WALL PERIMETER:</t>
  </si>
  <si>
    <t>SUB FFL BRICKWORK:</t>
  </si>
  <si>
    <t>FLOOR SLAB:</t>
  </si>
  <si>
    <t>ABOVE FFL BRICKWORK:</t>
  </si>
  <si>
    <t xml:space="preserve"> PER - m run</t>
  </si>
  <si>
    <t>PLASTERING:</t>
  </si>
  <si>
    <t>ROOF &amp; INSU &amp; VELUX</t>
  </si>
  <si>
    <t>CARPENTRY:</t>
  </si>
  <si>
    <t>INTERNAL OPENING:</t>
  </si>
  <si>
    <t>PROJECT MANAGEMENT:</t>
  </si>
  <si>
    <t>+</t>
  </si>
  <si>
    <t>8m SKIRTING / 1 No BI-FOLDER</t>
  </si>
  <si>
    <t>FULL FILL PIR:</t>
  </si>
  <si>
    <t>MATERIAL COST</t>
  </si>
  <si>
    <r>
      <t xml:space="preserve"> PER - m</t>
    </r>
    <r>
      <rPr>
        <sz val="11"/>
        <color theme="1"/>
        <rFont val="Calibri"/>
        <family val="2"/>
      </rPr>
      <t>³</t>
    </r>
  </si>
  <si>
    <t>ELEMENTS</t>
  </si>
  <si>
    <t>PRE-BUILD</t>
  </si>
  <si>
    <t>BUILD TOTAL</t>
  </si>
  <si>
    <t>SEWER CCTV</t>
  </si>
  <si>
    <t>BUILD</t>
  </si>
  <si>
    <t>150mm DRITHERM</t>
  </si>
  <si>
    <t>150mm CAVITY FULLFIL</t>
  </si>
  <si>
    <t>100 mm FIBRE GLASS / INSU P/B:</t>
  </si>
  <si>
    <t>SINGLE STOREY REAR EXTENSION</t>
  </si>
  <si>
    <t>TBC</t>
  </si>
  <si>
    <t>PEA GRAVEL</t>
  </si>
  <si>
    <t>CCTV</t>
  </si>
  <si>
    <t>FABRICATION</t>
  </si>
  <si>
    <t>DAT</t>
  </si>
  <si>
    <t>ELECTRICAL</t>
  </si>
  <si>
    <t>ELECTRICIAN</t>
  </si>
  <si>
    <t>PLUMBING</t>
  </si>
  <si>
    <t>PLUMBER</t>
  </si>
  <si>
    <t>ELECTRICAL:</t>
  </si>
  <si>
    <t>PLUMBING:</t>
  </si>
  <si>
    <t>FIXTURE SCREW/NAILS/STRAPS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</si>
</sst>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</font>
    <font>
      <b/>
      <i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44" fontId="0" fillId="0" borderId="0" xfId="0" applyNumberFormat="1"/>
    <xf numFmtId="44" fontId="0" fillId="0" borderId="1" xfId="0" applyNumberFormat="1" applyBorder="1"/>
    <xf numFmtId="0" fontId="0" fillId="2" borderId="0" xfId="0" applyFill="1"/>
    <xf numFmtId="44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4" fontId="1" fillId="2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49" fontId="1" fillId="0" borderId="2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4" fontId="0" fillId="0" borderId="2" xfId="0" applyNumberFormat="1" applyBorder="1"/>
    <xf numFmtId="0" fontId="0" fillId="0" borderId="0" xfId="0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5" fillId="0" borderId="0" xfId="0" applyFont="1"/>
    <xf numFmtId="44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8" fillId="0" borderId="0" xfId="0" applyNumberFormat="1" applyFont="1" applyAlignment="1">
      <alignment horizontal="center"/>
    </xf>
    <xf numFmtId="44" fontId="6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/>
    <xf numFmtId="44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3" borderId="0" xfId="0" applyFill="1"/>
    <xf numFmtId="49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44" fontId="1" fillId="3" borderId="0" xfId="0" applyNumberFormat="1" applyFont="1" applyFill="1" applyAlignment="1">
      <alignment horizontal="center"/>
    </xf>
    <xf numFmtId="44" fontId="0" fillId="3" borderId="0" xfId="0" applyNumberFormat="1" applyFill="1"/>
    <xf numFmtId="0" fontId="0" fillId="3" borderId="0" xfId="0" applyFill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4" fontId="8" fillId="0" borderId="1" xfId="0" applyNumberFormat="1" applyFont="1" applyBorder="1" applyAlignment="1">
      <alignment horizontal="center"/>
    </xf>
    <xf numFmtId="44" fontId="6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4" fontId="0" fillId="4" borderId="0" xfId="0" applyNumberFormat="1" applyFill="1" applyAlignment="1">
      <alignment horizontal="center"/>
    </xf>
    <xf numFmtId="4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1" fillId="4" borderId="1" xfId="0" applyNumberFormat="1" applyFont="1" applyFill="1" applyBorder="1" applyAlignment="1">
      <alignment horizontal="center"/>
    </xf>
    <xf numFmtId="44" fontId="0" fillId="5" borderId="0" xfId="0" applyNumberFormat="1" applyFill="1" applyAlignment="1">
      <alignment horizontal="center"/>
    </xf>
    <xf numFmtId="44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4" fontId="1" fillId="5" borderId="1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/>
    <xf numFmtId="44" fontId="1" fillId="6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4" fontId="4" fillId="7" borderId="1" xfId="0" applyNumberFormat="1" applyFont="1" applyFill="1" applyBorder="1" applyAlignment="1">
      <alignment horizontal="center"/>
    </xf>
    <xf numFmtId="44" fontId="2" fillId="7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44" fontId="4" fillId="5" borderId="1" xfId="0" applyNumberFormat="1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4" fontId="2" fillId="6" borderId="1" xfId="0" applyNumberFormat="1" applyFont="1" applyFill="1" applyBorder="1"/>
    <xf numFmtId="4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624B-8685-437F-9402-4B4A1AFBB41B}">
  <dimension ref="A1:V152"/>
  <sheetViews>
    <sheetView tabSelected="1" zoomScale="90" zoomScaleNormal="90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1" width="4.44140625" style="4" customWidth="1"/>
    <col min="2" max="2" width="24.33203125" style="6" customWidth="1"/>
    <col min="3" max="3" width="10" style="7" bestFit="1" customWidth="1"/>
    <col min="4" max="4" width="6.33203125" style="11" bestFit="1" customWidth="1"/>
    <col min="5" max="5" width="10.5546875" style="8" bestFit="1" customWidth="1"/>
    <col min="6" max="6" width="11.21875" style="9" bestFit="1" customWidth="1"/>
    <col min="7" max="7" width="4.44140625" style="5" customWidth="1"/>
    <col min="8" max="8" width="27.6640625" style="6" bestFit="1" customWidth="1"/>
    <col min="9" max="9" width="10" style="7" bestFit="1" customWidth="1"/>
    <col min="10" max="10" width="6" style="11" bestFit="1" customWidth="1"/>
    <col min="11" max="11" width="9" style="8" bestFit="1" customWidth="1"/>
    <col min="12" max="12" width="11.21875" style="9" bestFit="1" customWidth="1"/>
    <col min="13" max="13" width="4.44140625" style="5" customWidth="1"/>
    <col min="14" max="14" width="13.44140625" style="6" bestFit="1" customWidth="1"/>
    <col min="15" max="15" width="6" style="6" bestFit="1" customWidth="1"/>
    <col min="16" max="16" width="6.33203125" style="7" bestFit="1" customWidth="1"/>
    <col min="17" max="17" width="9.44140625" style="8" bestFit="1" customWidth="1"/>
    <col min="18" max="18" width="11.21875" style="9" bestFit="1" customWidth="1"/>
    <col min="19" max="19" width="4.44140625" style="4" customWidth="1"/>
    <col min="20" max="20" width="4.44140625" customWidth="1"/>
    <col min="21" max="21" width="11.21875" style="2" bestFit="1" customWidth="1"/>
    <col min="22" max="22" width="9.109375" style="34"/>
  </cols>
  <sheetData>
    <row r="1" spans="1:22" s="10" customFormat="1" ht="16.2" x14ac:dyDescent="0.45">
      <c r="A1" s="108"/>
      <c r="B1" s="91" t="s">
        <v>0</v>
      </c>
      <c r="C1" s="94" t="s">
        <v>3</v>
      </c>
      <c r="D1" s="95" t="s">
        <v>8</v>
      </c>
      <c r="E1" s="96" t="s">
        <v>4</v>
      </c>
      <c r="F1" s="97" t="s">
        <v>7</v>
      </c>
      <c r="G1" s="82"/>
      <c r="H1" s="92" t="s">
        <v>1</v>
      </c>
      <c r="I1" s="98" t="s">
        <v>3</v>
      </c>
      <c r="J1" s="99" t="s">
        <v>8</v>
      </c>
      <c r="K1" s="100" t="s">
        <v>4</v>
      </c>
      <c r="L1" s="101" t="s">
        <v>7</v>
      </c>
      <c r="M1" s="87"/>
      <c r="N1" s="93" t="s">
        <v>2</v>
      </c>
      <c r="O1" s="93" t="s">
        <v>10</v>
      </c>
      <c r="P1" s="102" t="s">
        <v>9</v>
      </c>
      <c r="Q1" s="103" t="s">
        <v>4</v>
      </c>
      <c r="R1" s="104" t="s">
        <v>7</v>
      </c>
      <c r="S1" s="105"/>
      <c r="T1" s="105"/>
      <c r="U1" s="106" t="s">
        <v>7</v>
      </c>
      <c r="V1" s="107" t="s">
        <v>33</v>
      </c>
    </row>
    <row r="2" spans="1:22" x14ac:dyDescent="0.3">
      <c r="G2" s="77"/>
      <c r="H2" s="6" t="s">
        <v>26</v>
      </c>
      <c r="L2" s="8">
        <v>1000</v>
      </c>
      <c r="M2" s="83"/>
      <c r="S2" s="88"/>
      <c r="U2" s="2">
        <f>SUM(F2,L2)</f>
        <v>1000</v>
      </c>
    </row>
    <row r="3" spans="1:22" x14ac:dyDescent="0.3">
      <c r="G3" s="77"/>
      <c r="H3" s="6" t="s">
        <v>27</v>
      </c>
      <c r="L3" s="8">
        <v>322</v>
      </c>
      <c r="M3" s="83"/>
      <c r="S3" s="88"/>
      <c r="U3" s="2">
        <f>SUM(F3,L3)</f>
        <v>322</v>
      </c>
    </row>
    <row r="4" spans="1:22" x14ac:dyDescent="0.3">
      <c r="G4" s="77"/>
      <c r="H4" s="6" t="s">
        <v>28</v>
      </c>
      <c r="L4" s="8">
        <v>700</v>
      </c>
      <c r="M4" s="83"/>
      <c r="S4" s="88"/>
      <c r="U4" s="2">
        <f>SUM(F4,L4)</f>
        <v>700</v>
      </c>
    </row>
    <row r="5" spans="1:22" x14ac:dyDescent="0.3">
      <c r="G5" s="77"/>
      <c r="H5" s="6" t="s">
        <v>29</v>
      </c>
      <c r="L5" s="8">
        <v>170</v>
      </c>
      <c r="M5" s="83"/>
      <c r="S5" s="88"/>
      <c r="U5" s="2">
        <f>SUM(F5,L5)</f>
        <v>170</v>
      </c>
    </row>
    <row r="6" spans="1:22" x14ac:dyDescent="0.3">
      <c r="G6" s="77"/>
      <c r="H6" s="6" t="s">
        <v>204</v>
      </c>
      <c r="L6" s="8">
        <v>300</v>
      </c>
      <c r="M6" s="83"/>
      <c r="S6" s="88"/>
      <c r="U6" s="2">
        <f>SUM(F6,L6)</f>
        <v>300</v>
      </c>
    </row>
    <row r="7" spans="1:22" x14ac:dyDescent="0.3">
      <c r="A7" s="13"/>
      <c r="B7" s="23"/>
      <c r="C7" s="24"/>
      <c r="D7" s="25"/>
      <c r="E7" s="12"/>
      <c r="F7" s="14"/>
      <c r="G7" s="78"/>
      <c r="H7" s="79"/>
      <c r="I7" s="80"/>
      <c r="J7" s="81"/>
      <c r="K7" s="78"/>
      <c r="L7" s="82">
        <f>SUM(L2:L6)</f>
        <v>2492</v>
      </c>
      <c r="M7" s="84"/>
      <c r="N7" s="85"/>
      <c r="O7" s="85"/>
      <c r="P7" s="86"/>
      <c r="Q7" s="84"/>
      <c r="R7" s="87"/>
      <c r="S7" s="89"/>
      <c r="T7" s="89"/>
      <c r="U7" s="90">
        <f>SUM(U2:U6)</f>
        <v>2492</v>
      </c>
    </row>
    <row r="8" spans="1:22" x14ac:dyDescent="0.3">
      <c r="A8" s="1"/>
      <c r="B8" s="16" t="s">
        <v>17</v>
      </c>
      <c r="C8" s="17"/>
      <c r="D8" s="18"/>
      <c r="E8" s="20"/>
      <c r="F8" s="19"/>
      <c r="G8" s="20"/>
      <c r="H8" s="21"/>
      <c r="I8" s="17"/>
      <c r="J8" s="18"/>
      <c r="K8" s="20"/>
      <c r="L8" s="19"/>
      <c r="M8" s="20"/>
      <c r="N8" s="21"/>
      <c r="O8" s="21"/>
      <c r="P8" s="17"/>
      <c r="Q8" s="20"/>
      <c r="R8" s="19"/>
      <c r="S8" s="1"/>
      <c r="T8" s="1"/>
      <c r="U8" s="3"/>
    </row>
    <row r="9" spans="1:22" x14ac:dyDescent="0.3">
      <c r="G9" s="77"/>
      <c r="H9" s="6" t="s">
        <v>6</v>
      </c>
      <c r="I9" s="7">
        <v>18</v>
      </c>
      <c r="J9" s="11" t="s">
        <v>16</v>
      </c>
      <c r="M9" s="83"/>
      <c r="N9" s="6" t="s">
        <v>40</v>
      </c>
      <c r="O9" s="6" t="s">
        <v>11</v>
      </c>
      <c r="P9" s="7">
        <v>2</v>
      </c>
      <c r="Q9" s="8">
        <v>250</v>
      </c>
      <c r="R9" s="9">
        <f>SUM(O9*P9*Q9)</f>
        <v>1000</v>
      </c>
      <c r="S9" s="88"/>
      <c r="U9" s="2">
        <f>SUM(F9,L9,R9)</f>
        <v>1000</v>
      </c>
    </row>
    <row r="10" spans="1:22" x14ac:dyDescent="0.3">
      <c r="G10" s="77"/>
      <c r="H10" s="6" t="s">
        <v>12</v>
      </c>
      <c r="I10" s="7">
        <v>1</v>
      </c>
      <c r="J10" s="11" t="s">
        <v>14</v>
      </c>
      <c r="K10" s="8">
        <v>100</v>
      </c>
      <c r="L10" s="9">
        <v>100</v>
      </c>
      <c r="M10" s="83"/>
      <c r="S10" s="88"/>
      <c r="U10" s="2">
        <f>SUM(F10,L10,R10)</f>
        <v>100</v>
      </c>
    </row>
    <row r="11" spans="1:22" x14ac:dyDescent="0.3">
      <c r="G11" s="77"/>
      <c r="H11" s="6" t="s">
        <v>5</v>
      </c>
      <c r="I11" s="7">
        <v>3</v>
      </c>
      <c r="J11" s="11" t="s">
        <v>15</v>
      </c>
      <c r="K11" s="8">
        <v>195</v>
      </c>
      <c r="L11" s="9">
        <f>SUM(I11*K11)</f>
        <v>585</v>
      </c>
      <c r="M11" s="83"/>
      <c r="S11" s="88"/>
      <c r="U11" s="2">
        <f>SUM(F11,L11,R11)</f>
        <v>585</v>
      </c>
    </row>
    <row r="12" spans="1:22" x14ac:dyDescent="0.3">
      <c r="A12" s="13"/>
      <c r="B12" s="23"/>
      <c r="C12" s="24"/>
      <c r="D12" s="25"/>
      <c r="E12" s="12"/>
      <c r="F12" s="14"/>
      <c r="G12" s="78"/>
      <c r="H12" s="79"/>
      <c r="I12" s="80"/>
      <c r="J12" s="81"/>
      <c r="K12" s="78"/>
      <c r="L12" s="82">
        <f>SUM(L9:L11)</f>
        <v>685</v>
      </c>
      <c r="M12" s="84"/>
      <c r="N12" s="85"/>
      <c r="O12" s="85"/>
      <c r="P12" s="86"/>
      <c r="Q12" s="84"/>
      <c r="R12" s="87">
        <f>SUM(R9:R11)</f>
        <v>1000</v>
      </c>
      <c r="S12" s="89"/>
      <c r="T12" s="89"/>
      <c r="U12" s="90">
        <f>SUM(F12,L12,R12)</f>
        <v>1685</v>
      </c>
    </row>
    <row r="13" spans="1:22" x14ac:dyDescent="0.3">
      <c r="A13" s="1"/>
      <c r="B13" s="16" t="s">
        <v>18</v>
      </c>
      <c r="C13" s="17"/>
      <c r="D13" s="18"/>
      <c r="E13" s="20"/>
      <c r="F13" s="19"/>
      <c r="G13" s="20"/>
      <c r="H13" s="21"/>
      <c r="I13" s="17"/>
      <c r="J13" s="18"/>
      <c r="K13" s="20"/>
      <c r="L13" s="19"/>
      <c r="M13" s="20"/>
      <c r="N13" s="21"/>
      <c r="O13" s="21"/>
      <c r="P13" s="17"/>
      <c r="Q13" s="20"/>
      <c r="R13" s="19"/>
      <c r="S13" s="1"/>
      <c r="T13" s="1"/>
      <c r="U13" s="3"/>
    </row>
    <row r="14" spans="1:22" x14ac:dyDescent="0.3">
      <c r="B14" s="6" t="s">
        <v>20</v>
      </c>
      <c r="C14" s="7">
        <v>7</v>
      </c>
      <c r="D14" s="11" t="s">
        <v>21</v>
      </c>
      <c r="E14" s="8">
        <v>4.5</v>
      </c>
      <c r="F14" s="9">
        <f>SUM(C14*E14)</f>
        <v>31.5</v>
      </c>
      <c r="G14" s="77"/>
      <c r="H14" s="6" t="s">
        <v>6</v>
      </c>
      <c r="I14" s="7">
        <v>1.4</v>
      </c>
      <c r="J14" s="11" t="s">
        <v>16</v>
      </c>
      <c r="M14" s="83"/>
      <c r="N14" s="6" t="s">
        <v>6</v>
      </c>
      <c r="O14" s="6" t="s">
        <v>19</v>
      </c>
      <c r="P14" s="7">
        <v>1</v>
      </c>
      <c r="Q14" s="8">
        <v>250</v>
      </c>
      <c r="R14" s="9">
        <f>SUM(O14*P14*Q14)</f>
        <v>250</v>
      </c>
      <c r="S14" s="88"/>
      <c r="U14" s="2">
        <f>SUM(F14,L14,R14)</f>
        <v>281.5</v>
      </c>
    </row>
    <row r="15" spans="1:22" x14ac:dyDescent="0.3">
      <c r="B15" s="6" t="s">
        <v>24</v>
      </c>
      <c r="C15" s="7">
        <v>3</v>
      </c>
      <c r="D15" s="11" t="s">
        <v>15</v>
      </c>
      <c r="E15" s="8">
        <v>5</v>
      </c>
      <c r="F15" s="9">
        <f>SUM(C15*E15)</f>
        <v>15</v>
      </c>
      <c r="G15" s="77"/>
      <c r="M15" s="83"/>
      <c r="N15" s="6" t="s">
        <v>23</v>
      </c>
      <c r="O15" s="6" t="s">
        <v>19</v>
      </c>
      <c r="P15" s="7">
        <v>0.5</v>
      </c>
      <c r="Q15" s="8">
        <v>250</v>
      </c>
      <c r="R15" s="9">
        <f>SUM(O15*P15*Q15)</f>
        <v>125</v>
      </c>
      <c r="S15" s="88"/>
      <c r="U15" s="2">
        <f>SUM(F15,L15,R15)</f>
        <v>140</v>
      </c>
    </row>
    <row r="16" spans="1:22" x14ac:dyDescent="0.3">
      <c r="B16" s="6" t="s">
        <v>203</v>
      </c>
      <c r="C16" s="7">
        <v>5</v>
      </c>
      <c r="D16" s="11" t="s">
        <v>15</v>
      </c>
      <c r="E16" s="8">
        <v>4</v>
      </c>
      <c r="F16" s="9">
        <f>SUM(C16*E16)</f>
        <v>20</v>
      </c>
      <c r="G16" s="77"/>
      <c r="M16" s="83"/>
      <c r="R16" s="9">
        <f>SUM(O16*P16*Q16)</f>
        <v>0</v>
      </c>
      <c r="S16" s="88"/>
      <c r="U16" s="2">
        <f>SUM(F16,L16,R16)</f>
        <v>20</v>
      </c>
    </row>
    <row r="17" spans="1:22" x14ac:dyDescent="0.3">
      <c r="B17" s="6" t="s">
        <v>22</v>
      </c>
      <c r="C17" s="7">
        <v>1</v>
      </c>
      <c r="D17" s="11" t="s">
        <v>15</v>
      </c>
      <c r="E17" s="8">
        <v>11</v>
      </c>
      <c r="F17" s="9">
        <f>SUM(C17*E17)</f>
        <v>11</v>
      </c>
      <c r="G17" s="77"/>
      <c r="M17" s="83"/>
      <c r="S17" s="88"/>
      <c r="U17" s="2">
        <f>SUM(F17,L17,R17)</f>
        <v>11</v>
      </c>
    </row>
    <row r="18" spans="1:22" x14ac:dyDescent="0.3">
      <c r="A18" s="13"/>
      <c r="B18" s="23"/>
      <c r="C18" s="24"/>
      <c r="D18" s="25"/>
      <c r="E18" s="12"/>
      <c r="F18" s="14">
        <f>SUM(F14:F17)</f>
        <v>77.5</v>
      </c>
      <c r="G18" s="78"/>
      <c r="H18" s="79"/>
      <c r="I18" s="80"/>
      <c r="J18" s="81"/>
      <c r="K18" s="78"/>
      <c r="L18" s="82">
        <f>SUM(L14:L17)</f>
        <v>0</v>
      </c>
      <c r="M18" s="84"/>
      <c r="N18" s="85"/>
      <c r="O18" s="85"/>
      <c r="P18" s="86"/>
      <c r="Q18" s="84"/>
      <c r="R18" s="87">
        <f>SUM(R14:R17)</f>
        <v>375</v>
      </c>
      <c r="S18" s="89"/>
      <c r="T18" s="89"/>
      <c r="U18" s="90">
        <f>SUM(F18,L18,R18)</f>
        <v>452.5</v>
      </c>
    </row>
    <row r="19" spans="1:22" x14ac:dyDescent="0.3">
      <c r="A19" s="1"/>
      <c r="B19" s="22" t="s">
        <v>36</v>
      </c>
      <c r="C19" s="17"/>
      <c r="D19" s="18"/>
      <c r="E19" s="20"/>
      <c r="F19" s="19"/>
      <c r="G19" s="20"/>
      <c r="H19" s="21"/>
      <c r="I19" s="17"/>
      <c r="J19" s="18"/>
      <c r="K19" s="20"/>
      <c r="L19" s="19"/>
      <c r="M19" s="20"/>
      <c r="N19" s="21"/>
      <c r="O19" s="21"/>
      <c r="P19" s="17"/>
      <c r="Q19" s="20"/>
      <c r="R19" s="19"/>
      <c r="S19" s="1"/>
      <c r="T19" s="1"/>
      <c r="U19" s="3"/>
    </row>
    <row r="20" spans="1:22" x14ac:dyDescent="0.3">
      <c r="B20" s="6" t="s">
        <v>31</v>
      </c>
      <c r="C20" s="7">
        <v>1.5</v>
      </c>
      <c r="D20" s="11" t="s">
        <v>16</v>
      </c>
      <c r="E20" s="8">
        <v>100</v>
      </c>
      <c r="F20" s="9">
        <f>SUM(C20*E20)</f>
        <v>150</v>
      </c>
      <c r="G20" s="77"/>
      <c r="H20" s="15" t="s">
        <v>32</v>
      </c>
      <c r="L20" s="9">
        <v>500</v>
      </c>
      <c r="M20" s="83"/>
      <c r="N20" s="6" t="s">
        <v>40</v>
      </c>
      <c r="O20" s="6" t="s">
        <v>35</v>
      </c>
      <c r="P20" s="7">
        <v>1</v>
      </c>
      <c r="Q20" s="8">
        <v>250</v>
      </c>
      <c r="R20" s="9">
        <f>SUM(O20*P20*Q20)</f>
        <v>750</v>
      </c>
      <c r="S20" s="88"/>
      <c r="U20" s="2">
        <f>SUM(F20,L20,R20)</f>
        <v>1400</v>
      </c>
      <c r="V20" s="34" t="s">
        <v>41</v>
      </c>
    </row>
    <row r="21" spans="1:22" x14ac:dyDescent="0.3">
      <c r="B21" s="6" t="s">
        <v>30</v>
      </c>
      <c r="C21" s="7">
        <v>6</v>
      </c>
      <c r="D21" s="11" t="s">
        <v>16</v>
      </c>
      <c r="E21" s="8">
        <v>100</v>
      </c>
      <c r="F21" s="9">
        <f>SUM(C21*E21)</f>
        <v>600</v>
      </c>
      <c r="G21" s="77"/>
      <c r="M21" s="83"/>
      <c r="S21" s="88"/>
      <c r="U21" s="2">
        <f>SUM(F21,L21,R21)</f>
        <v>600</v>
      </c>
    </row>
    <row r="22" spans="1:22" x14ac:dyDescent="0.3">
      <c r="A22" s="13"/>
      <c r="B22" s="23"/>
      <c r="C22" s="24"/>
      <c r="D22" s="25"/>
      <c r="E22" s="12"/>
      <c r="F22" s="14">
        <f>SUM(F20:F21)</f>
        <v>750</v>
      </c>
      <c r="G22" s="78"/>
      <c r="H22" s="79"/>
      <c r="I22" s="80"/>
      <c r="J22" s="81"/>
      <c r="K22" s="78"/>
      <c r="L22" s="82">
        <f>SUM(L20:L21)</f>
        <v>500</v>
      </c>
      <c r="M22" s="84"/>
      <c r="N22" s="85"/>
      <c r="O22" s="85"/>
      <c r="P22" s="86"/>
      <c r="Q22" s="84"/>
      <c r="R22" s="87">
        <f>SUM(R20:R21)</f>
        <v>750</v>
      </c>
      <c r="S22" s="89"/>
      <c r="T22" s="89"/>
      <c r="U22" s="90">
        <f>SUM(F22,L22,R22)</f>
        <v>2000</v>
      </c>
    </row>
    <row r="23" spans="1:22" x14ac:dyDescent="0.3">
      <c r="A23" s="26"/>
      <c r="B23" s="27" t="s">
        <v>34</v>
      </c>
      <c r="C23" s="28"/>
      <c r="D23" s="29"/>
      <c r="E23" s="31"/>
      <c r="F23" s="30"/>
      <c r="G23" s="31"/>
      <c r="H23" s="32"/>
      <c r="I23" s="28"/>
      <c r="J23" s="29"/>
      <c r="K23" s="31"/>
      <c r="L23" s="30"/>
      <c r="M23" s="31"/>
      <c r="N23" s="32"/>
      <c r="O23" s="32"/>
      <c r="P23" s="28"/>
      <c r="Q23" s="31"/>
      <c r="R23" s="30"/>
      <c r="S23" s="26"/>
      <c r="T23" s="26"/>
      <c r="U23" s="33"/>
    </row>
    <row r="24" spans="1:22" x14ac:dyDescent="0.3">
      <c r="G24" s="77"/>
      <c r="H24" s="15" t="s">
        <v>38</v>
      </c>
      <c r="L24" s="9">
        <v>8000</v>
      </c>
      <c r="M24" s="83"/>
      <c r="S24" s="88"/>
      <c r="U24" s="2">
        <f>SUM(F24,L24,R24)</f>
        <v>8000</v>
      </c>
    </row>
    <row r="25" spans="1:22" x14ac:dyDescent="0.3">
      <c r="G25" s="77"/>
      <c r="H25" s="15" t="s">
        <v>39</v>
      </c>
      <c r="L25" s="9">
        <v>1800</v>
      </c>
      <c r="M25" s="83"/>
      <c r="S25" s="88"/>
      <c r="U25" s="2">
        <f>SUM(F25,L25,R25)</f>
        <v>1800</v>
      </c>
    </row>
    <row r="26" spans="1:22" x14ac:dyDescent="0.3">
      <c r="A26" s="13"/>
      <c r="B26" s="23"/>
      <c r="C26" s="24"/>
      <c r="D26" s="25"/>
      <c r="E26" s="12"/>
      <c r="F26" s="14"/>
      <c r="G26" s="78"/>
      <c r="H26" s="79"/>
      <c r="I26" s="80"/>
      <c r="J26" s="81"/>
      <c r="K26" s="78"/>
      <c r="L26" s="82">
        <f>SUM(L24:L25)</f>
        <v>9800</v>
      </c>
      <c r="M26" s="84"/>
      <c r="N26" s="85"/>
      <c r="O26" s="85"/>
      <c r="P26" s="86"/>
      <c r="Q26" s="84"/>
      <c r="R26" s="87">
        <f>SUM(R24:R25)</f>
        <v>0</v>
      </c>
      <c r="S26" s="89"/>
      <c r="T26" s="89"/>
      <c r="U26" s="90">
        <f>SUM(F26,L26,R26)</f>
        <v>9800</v>
      </c>
    </row>
    <row r="27" spans="1:22" x14ac:dyDescent="0.3">
      <c r="A27" s="26"/>
      <c r="B27" s="27" t="s">
        <v>37</v>
      </c>
      <c r="C27" s="28"/>
      <c r="D27" s="29"/>
      <c r="E27" s="31"/>
      <c r="F27" s="30"/>
      <c r="G27" s="31"/>
      <c r="H27" s="32"/>
      <c r="I27" s="28"/>
      <c r="J27" s="29"/>
      <c r="K27" s="31"/>
      <c r="L27" s="30"/>
      <c r="M27" s="31"/>
      <c r="N27" s="32"/>
      <c r="O27" s="32"/>
      <c r="P27" s="28"/>
      <c r="Q27" s="31"/>
      <c r="R27" s="30"/>
      <c r="S27" s="26"/>
      <c r="T27" s="26"/>
      <c r="U27" s="33"/>
    </row>
    <row r="28" spans="1:22" x14ac:dyDescent="0.3">
      <c r="B28" s="6" t="s">
        <v>42</v>
      </c>
      <c r="C28" s="7">
        <v>11</v>
      </c>
      <c r="D28" s="11" t="s">
        <v>13</v>
      </c>
      <c r="E28" s="8">
        <v>50</v>
      </c>
      <c r="F28" s="9">
        <f t="shared" ref="F28:F88" si="0">SUM(C28*E28)</f>
        <v>550</v>
      </c>
      <c r="G28" s="77"/>
      <c r="H28" s="6" t="s">
        <v>47</v>
      </c>
      <c r="L28" s="9">
        <v>500</v>
      </c>
      <c r="M28" s="83"/>
      <c r="N28" s="6" t="s">
        <v>45</v>
      </c>
      <c r="O28" s="6" t="s">
        <v>11</v>
      </c>
      <c r="P28" s="7">
        <v>2</v>
      </c>
      <c r="Q28" s="8">
        <v>250</v>
      </c>
      <c r="R28" s="9">
        <f t="shared" ref="R28:R62" si="1">SUM(O28*P28*Q28)</f>
        <v>1000</v>
      </c>
      <c r="S28" s="88"/>
      <c r="U28" s="2">
        <f>SUM(F28,L28,R28)</f>
        <v>2050</v>
      </c>
    </row>
    <row r="29" spans="1:22" x14ac:dyDescent="0.3">
      <c r="B29" s="6" t="s">
        <v>43</v>
      </c>
      <c r="C29" s="7">
        <v>21</v>
      </c>
      <c r="D29" s="11" t="s">
        <v>13</v>
      </c>
      <c r="E29" s="8">
        <v>5</v>
      </c>
      <c r="F29" s="9">
        <f t="shared" si="0"/>
        <v>105</v>
      </c>
      <c r="G29" s="77"/>
      <c r="M29" s="83"/>
      <c r="S29" s="88"/>
      <c r="U29" s="2">
        <f>SUM(F29,L29,R29)</f>
        <v>105</v>
      </c>
    </row>
    <row r="30" spans="1:22" x14ac:dyDescent="0.3">
      <c r="B30" s="6" t="s">
        <v>44</v>
      </c>
      <c r="C30" s="7">
        <v>6</v>
      </c>
      <c r="E30" s="8">
        <v>120</v>
      </c>
      <c r="F30" s="9">
        <f t="shared" si="0"/>
        <v>720</v>
      </c>
      <c r="G30" s="77"/>
      <c r="M30" s="83"/>
      <c r="N30" s="6" t="s">
        <v>40</v>
      </c>
      <c r="O30" s="6" t="s">
        <v>35</v>
      </c>
      <c r="P30" s="7">
        <v>1</v>
      </c>
      <c r="Q30" s="8">
        <v>250</v>
      </c>
      <c r="R30" s="9">
        <f t="shared" ref="R30" si="2">SUM(O30*P30*Q30)</f>
        <v>750</v>
      </c>
      <c r="S30" s="88"/>
      <c r="U30" s="2">
        <f>SUM(F30,L30,R30)</f>
        <v>1470</v>
      </c>
    </row>
    <row r="31" spans="1:22" x14ac:dyDescent="0.3">
      <c r="A31" s="13"/>
      <c r="B31" s="23"/>
      <c r="C31" s="24"/>
      <c r="D31" s="25"/>
      <c r="E31" s="12"/>
      <c r="F31" s="14">
        <f>SUM(F28:F30)</f>
        <v>1375</v>
      </c>
      <c r="G31" s="78"/>
      <c r="H31" s="79"/>
      <c r="I31" s="80"/>
      <c r="J31" s="81"/>
      <c r="K31" s="78"/>
      <c r="L31" s="82">
        <f>SUM(L28:L30)</f>
        <v>500</v>
      </c>
      <c r="M31" s="84"/>
      <c r="N31" s="85"/>
      <c r="O31" s="85"/>
      <c r="P31" s="86"/>
      <c r="Q31" s="84"/>
      <c r="R31" s="87">
        <f>SUM(R28:R30)</f>
        <v>1750</v>
      </c>
      <c r="S31" s="89"/>
      <c r="T31" s="89"/>
      <c r="U31" s="90">
        <f>SUM(F31,L31,R31)</f>
        <v>3625</v>
      </c>
    </row>
    <row r="32" spans="1:22" x14ac:dyDescent="0.3">
      <c r="A32" s="26"/>
      <c r="B32" s="35" t="s">
        <v>46</v>
      </c>
      <c r="C32" s="28"/>
      <c r="D32" s="29"/>
      <c r="E32" s="31"/>
      <c r="F32" s="30"/>
      <c r="G32" s="31"/>
      <c r="H32" s="32"/>
      <c r="I32" s="28"/>
      <c r="J32" s="29"/>
      <c r="K32" s="31"/>
      <c r="L32" s="30"/>
      <c r="M32" s="31"/>
      <c r="N32" s="32"/>
      <c r="O32" s="32"/>
      <c r="P32" s="28"/>
      <c r="Q32" s="31"/>
      <c r="R32" s="30"/>
      <c r="S32" s="26"/>
      <c r="T32" s="26"/>
      <c r="U32" s="33"/>
    </row>
    <row r="33" spans="1:22" x14ac:dyDescent="0.3">
      <c r="B33" s="6" t="s">
        <v>48</v>
      </c>
      <c r="C33" s="7">
        <v>1365</v>
      </c>
      <c r="D33" s="11" t="s">
        <v>15</v>
      </c>
      <c r="E33" s="8">
        <v>0.7</v>
      </c>
      <c r="F33" s="9">
        <f t="shared" si="0"/>
        <v>955.49999999999989</v>
      </c>
      <c r="G33" s="77"/>
      <c r="M33" s="83"/>
      <c r="N33" s="6" t="s">
        <v>49</v>
      </c>
      <c r="O33" s="6" t="s">
        <v>11</v>
      </c>
      <c r="P33" s="7">
        <v>1</v>
      </c>
      <c r="Q33" s="8">
        <v>250</v>
      </c>
      <c r="R33" s="9">
        <f t="shared" si="1"/>
        <v>500</v>
      </c>
      <c r="S33" s="88"/>
      <c r="U33" s="2">
        <f t="shared" ref="U33:U38" si="3">SUM(F33,L33,R33)</f>
        <v>1455.5</v>
      </c>
    </row>
    <row r="34" spans="1:22" x14ac:dyDescent="0.3">
      <c r="B34" s="6" t="s">
        <v>58</v>
      </c>
      <c r="C34" s="7">
        <v>0.8</v>
      </c>
      <c r="D34" s="11" t="s">
        <v>16</v>
      </c>
      <c r="E34" s="8">
        <v>100</v>
      </c>
      <c r="F34" s="9">
        <f t="shared" si="0"/>
        <v>80</v>
      </c>
      <c r="G34" s="77"/>
      <c r="M34" s="83"/>
      <c r="S34" s="88"/>
      <c r="U34" s="2">
        <f t="shared" si="3"/>
        <v>80</v>
      </c>
    </row>
    <row r="35" spans="1:22" x14ac:dyDescent="0.3">
      <c r="B35" s="6" t="s">
        <v>50</v>
      </c>
      <c r="C35" s="7">
        <v>2</v>
      </c>
      <c r="D35" s="11" t="s">
        <v>21</v>
      </c>
      <c r="E35" s="8">
        <v>20</v>
      </c>
      <c r="F35" s="9">
        <f t="shared" si="0"/>
        <v>40</v>
      </c>
      <c r="G35" s="77"/>
      <c r="M35" s="83"/>
      <c r="S35" s="88"/>
      <c r="U35" s="2">
        <f t="shared" si="3"/>
        <v>40</v>
      </c>
      <c r="V35" s="34" t="s">
        <v>51</v>
      </c>
    </row>
    <row r="36" spans="1:22" x14ac:dyDescent="0.3">
      <c r="B36" s="6" t="s">
        <v>67</v>
      </c>
      <c r="C36" s="7">
        <v>1</v>
      </c>
      <c r="E36" s="8">
        <v>5</v>
      </c>
      <c r="F36" s="9">
        <f t="shared" si="0"/>
        <v>5</v>
      </c>
      <c r="G36" s="77"/>
      <c r="M36" s="83"/>
      <c r="S36" s="88"/>
      <c r="U36" s="2">
        <f t="shared" si="3"/>
        <v>5</v>
      </c>
      <c r="V36" s="34" t="s">
        <v>52</v>
      </c>
    </row>
    <row r="37" spans="1:22" x14ac:dyDescent="0.3">
      <c r="B37" s="6" t="s">
        <v>53</v>
      </c>
      <c r="C37" s="7">
        <v>23</v>
      </c>
      <c r="D37" s="11" t="s">
        <v>13</v>
      </c>
      <c r="E37" s="8">
        <v>9</v>
      </c>
      <c r="F37" s="9">
        <f t="shared" si="0"/>
        <v>207</v>
      </c>
      <c r="G37" s="77"/>
      <c r="M37" s="83"/>
      <c r="S37" s="88"/>
      <c r="U37" s="2">
        <f t="shared" si="3"/>
        <v>207</v>
      </c>
      <c r="V37" s="34" t="s">
        <v>54</v>
      </c>
    </row>
    <row r="38" spans="1:22" x14ac:dyDescent="0.3">
      <c r="A38" s="13"/>
      <c r="B38" s="23"/>
      <c r="C38" s="24"/>
      <c r="D38" s="25"/>
      <c r="E38" s="12"/>
      <c r="F38" s="14">
        <f>SUM(F33:F37)</f>
        <v>1287.5</v>
      </c>
      <c r="G38" s="78"/>
      <c r="H38" s="79"/>
      <c r="I38" s="80"/>
      <c r="J38" s="81"/>
      <c r="K38" s="78"/>
      <c r="L38" s="82">
        <f>SUM(L33:L37)</f>
        <v>0</v>
      </c>
      <c r="M38" s="84"/>
      <c r="N38" s="85"/>
      <c r="O38" s="85"/>
      <c r="P38" s="86"/>
      <c r="Q38" s="84"/>
      <c r="R38" s="87">
        <f>SUM(R33:R37)</f>
        <v>500</v>
      </c>
      <c r="S38" s="89"/>
      <c r="T38" s="89"/>
      <c r="U38" s="90">
        <f t="shared" si="3"/>
        <v>1787.5</v>
      </c>
    </row>
    <row r="39" spans="1:22" x14ac:dyDescent="0.3">
      <c r="A39" s="26"/>
      <c r="B39" s="35" t="s">
        <v>59</v>
      </c>
      <c r="C39" s="28"/>
      <c r="D39" s="29"/>
      <c r="E39" s="31"/>
      <c r="F39" s="30"/>
      <c r="G39" s="31"/>
      <c r="H39" s="32"/>
      <c r="I39" s="28"/>
      <c r="J39" s="29"/>
      <c r="K39" s="31"/>
      <c r="L39" s="30"/>
      <c r="M39" s="31"/>
      <c r="N39" s="32"/>
      <c r="O39" s="32"/>
      <c r="P39" s="28"/>
      <c r="Q39" s="31"/>
      <c r="R39" s="30"/>
      <c r="S39" s="26"/>
      <c r="T39" s="26"/>
      <c r="U39" s="33"/>
    </row>
    <row r="40" spans="1:22" x14ac:dyDescent="0.3">
      <c r="B40" s="6" t="s">
        <v>60</v>
      </c>
      <c r="C40" s="7">
        <v>6</v>
      </c>
      <c r="D40" s="11" t="s">
        <v>62</v>
      </c>
      <c r="E40" s="8">
        <v>85</v>
      </c>
      <c r="F40" s="9">
        <f t="shared" si="0"/>
        <v>510</v>
      </c>
      <c r="G40" s="77"/>
      <c r="H40" s="6" t="s">
        <v>72</v>
      </c>
      <c r="L40" s="9">
        <v>100</v>
      </c>
      <c r="M40" s="83"/>
      <c r="N40" s="6" t="s">
        <v>71</v>
      </c>
      <c r="O40" s="6" t="s">
        <v>11</v>
      </c>
      <c r="P40" s="7">
        <v>2</v>
      </c>
      <c r="Q40" s="8">
        <v>250</v>
      </c>
      <c r="R40" s="9">
        <f t="shared" si="1"/>
        <v>1000</v>
      </c>
      <c r="S40" s="88"/>
      <c r="U40" s="2">
        <f t="shared" ref="U40:U46" si="4">SUM(F40,L40,R40)</f>
        <v>1610</v>
      </c>
      <c r="V40" s="34" t="s">
        <v>61</v>
      </c>
    </row>
    <row r="41" spans="1:22" x14ac:dyDescent="0.3">
      <c r="B41" s="6" t="s">
        <v>63</v>
      </c>
      <c r="C41" s="7">
        <v>1</v>
      </c>
      <c r="D41" s="11" t="s">
        <v>62</v>
      </c>
      <c r="E41" s="8">
        <v>75</v>
      </c>
      <c r="F41" s="9">
        <f t="shared" si="0"/>
        <v>75</v>
      </c>
      <c r="G41" s="77"/>
      <c r="M41" s="83"/>
      <c r="S41" s="88"/>
      <c r="U41" s="2">
        <f t="shared" si="4"/>
        <v>75</v>
      </c>
      <c r="V41" s="34" t="s">
        <v>64</v>
      </c>
    </row>
    <row r="42" spans="1:22" x14ac:dyDescent="0.3">
      <c r="B42" s="6" t="s">
        <v>68</v>
      </c>
      <c r="C42" s="7">
        <v>2</v>
      </c>
      <c r="D42" s="11" t="s">
        <v>69</v>
      </c>
      <c r="E42" s="8">
        <v>50</v>
      </c>
      <c r="F42" s="9">
        <f t="shared" si="0"/>
        <v>100</v>
      </c>
      <c r="G42" s="77"/>
      <c r="M42" s="83"/>
      <c r="S42" s="88"/>
      <c r="U42" s="2">
        <f t="shared" si="4"/>
        <v>100</v>
      </c>
    </row>
    <row r="43" spans="1:22" x14ac:dyDescent="0.3">
      <c r="B43" s="6" t="s">
        <v>65</v>
      </c>
      <c r="C43" s="7">
        <v>17.5</v>
      </c>
      <c r="D43" s="11" t="s">
        <v>13</v>
      </c>
      <c r="E43" s="8">
        <v>12</v>
      </c>
      <c r="F43" s="9">
        <f t="shared" si="0"/>
        <v>210</v>
      </c>
      <c r="G43" s="77"/>
      <c r="M43" s="83"/>
      <c r="S43" s="88"/>
      <c r="U43" s="2">
        <f t="shared" si="4"/>
        <v>210</v>
      </c>
      <c r="V43" s="34" t="s">
        <v>66</v>
      </c>
    </row>
    <row r="44" spans="1:22" x14ac:dyDescent="0.3">
      <c r="B44" s="6" t="s">
        <v>25</v>
      </c>
      <c r="C44" s="7">
        <v>1.8</v>
      </c>
      <c r="D44" s="11" t="s">
        <v>16</v>
      </c>
      <c r="E44" s="8">
        <v>80</v>
      </c>
      <c r="F44" s="9">
        <f t="shared" si="0"/>
        <v>144</v>
      </c>
      <c r="G44" s="77"/>
      <c r="M44" s="83"/>
      <c r="S44" s="88"/>
      <c r="U44" s="2">
        <f t="shared" si="4"/>
        <v>144</v>
      </c>
    </row>
    <row r="45" spans="1:22" x14ac:dyDescent="0.3">
      <c r="B45" s="6" t="s">
        <v>70</v>
      </c>
      <c r="C45" s="7">
        <v>1.4</v>
      </c>
      <c r="D45" s="11" t="s">
        <v>16</v>
      </c>
      <c r="E45" s="8">
        <v>20</v>
      </c>
      <c r="F45" s="9">
        <f t="shared" si="0"/>
        <v>28</v>
      </c>
      <c r="G45" s="77"/>
      <c r="M45" s="83"/>
      <c r="S45" s="88"/>
      <c r="U45" s="2">
        <f t="shared" si="4"/>
        <v>28</v>
      </c>
    </row>
    <row r="46" spans="1:22" x14ac:dyDescent="0.3">
      <c r="A46" s="13"/>
      <c r="B46" s="23"/>
      <c r="C46" s="24"/>
      <c r="D46" s="25"/>
      <c r="E46" s="12"/>
      <c r="F46" s="14">
        <f>SUM(F40:F45)</f>
        <v>1067</v>
      </c>
      <c r="G46" s="78"/>
      <c r="H46" s="79"/>
      <c r="I46" s="80"/>
      <c r="J46" s="81"/>
      <c r="K46" s="78"/>
      <c r="L46" s="82">
        <f>SUM(L40:L45)</f>
        <v>100</v>
      </c>
      <c r="M46" s="84"/>
      <c r="N46" s="85"/>
      <c r="O46" s="85"/>
      <c r="P46" s="86"/>
      <c r="Q46" s="84"/>
      <c r="R46" s="87">
        <f>SUM(R40:R45)</f>
        <v>1000</v>
      </c>
      <c r="S46" s="89"/>
      <c r="T46" s="89"/>
      <c r="U46" s="90">
        <f t="shared" si="4"/>
        <v>2167</v>
      </c>
    </row>
    <row r="47" spans="1:22" x14ac:dyDescent="0.3">
      <c r="A47" s="26"/>
      <c r="B47" s="35" t="s">
        <v>73</v>
      </c>
      <c r="C47" s="28"/>
      <c r="D47" s="29"/>
      <c r="E47" s="31"/>
      <c r="F47" s="30"/>
      <c r="G47" s="31"/>
      <c r="H47" s="32"/>
      <c r="I47" s="28"/>
      <c r="J47" s="29"/>
      <c r="K47" s="31"/>
      <c r="L47" s="30"/>
      <c r="M47" s="31"/>
      <c r="N47" s="32"/>
      <c r="O47" s="32"/>
      <c r="P47" s="28"/>
      <c r="Q47" s="31"/>
      <c r="R47" s="30"/>
      <c r="S47" s="26"/>
      <c r="T47" s="26"/>
      <c r="U47" s="33"/>
    </row>
    <row r="48" spans="1:22" x14ac:dyDescent="0.3">
      <c r="B48" s="6" t="s">
        <v>74</v>
      </c>
      <c r="C48" s="7">
        <v>220</v>
      </c>
      <c r="D48" s="11" t="s">
        <v>15</v>
      </c>
      <c r="E48" s="8">
        <v>2.7</v>
      </c>
      <c r="F48" s="9">
        <f t="shared" si="0"/>
        <v>594</v>
      </c>
      <c r="G48" s="77"/>
      <c r="M48" s="83"/>
      <c r="N48" s="6" t="s">
        <v>49</v>
      </c>
      <c r="O48" s="6" t="s">
        <v>35</v>
      </c>
      <c r="P48" s="7">
        <v>5</v>
      </c>
      <c r="Q48" s="8">
        <v>250</v>
      </c>
      <c r="R48" s="9">
        <f t="shared" si="1"/>
        <v>3750</v>
      </c>
      <c r="S48" s="88"/>
      <c r="U48" s="2">
        <f t="shared" ref="U48:U58" si="5">SUM(F48,L48,R48)</f>
        <v>4344</v>
      </c>
    </row>
    <row r="49" spans="1:22" x14ac:dyDescent="0.3">
      <c r="B49" s="6" t="s">
        <v>76</v>
      </c>
      <c r="C49" s="7">
        <v>22</v>
      </c>
      <c r="D49" s="11" t="s">
        <v>13</v>
      </c>
      <c r="E49" s="8">
        <v>16</v>
      </c>
      <c r="F49" s="9">
        <f t="shared" si="0"/>
        <v>352</v>
      </c>
      <c r="G49" s="77"/>
      <c r="M49" s="83"/>
      <c r="S49" s="88"/>
      <c r="U49" s="2">
        <f t="shared" si="5"/>
        <v>352</v>
      </c>
      <c r="V49" s="34" t="s">
        <v>78</v>
      </c>
    </row>
    <row r="50" spans="1:22" x14ac:dyDescent="0.3">
      <c r="A50" s="58"/>
      <c r="B50" s="59" t="s">
        <v>77</v>
      </c>
      <c r="C50" s="60">
        <v>22</v>
      </c>
      <c r="D50" s="61" t="s">
        <v>13</v>
      </c>
      <c r="E50" s="62">
        <v>7.6</v>
      </c>
      <c r="F50" s="63">
        <f t="shared" si="0"/>
        <v>167.2</v>
      </c>
      <c r="G50" s="62"/>
      <c r="H50" s="59"/>
      <c r="I50" s="60"/>
      <c r="J50" s="61"/>
      <c r="K50" s="62"/>
      <c r="L50" s="63"/>
      <c r="M50" s="83"/>
      <c r="N50" s="59"/>
      <c r="O50" s="59"/>
      <c r="P50" s="60"/>
      <c r="Q50" s="62"/>
      <c r="R50" s="63"/>
      <c r="S50" s="58"/>
      <c r="T50" s="58"/>
      <c r="U50" s="64">
        <f t="shared" si="5"/>
        <v>167.2</v>
      </c>
      <c r="V50" s="65" t="s">
        <v>79</v>
      </c>
    </row>
    <row r="51" spans="1:22" x14ac:dyDescent="0.3">
      <c r="A51" s="58"/>
      <c r="B51" s="59" t="s">
        <v>77</v>
      </c>
      <c r="C51" s="60">
        <v>22</v>
      </c>
      <c r="D51" s="61" t="s">
        <v>13</v>
      </c>
      <c r="E51" s="62">
        <v>10.050000000000001</v>
      </c>
      <c r="F51" s="63">
        <f t="shared" si="0"/>
        <v>221.10000000000002</v>
      </c>
      <c r="G51" s="62"/>
      <c r="H51" s="59"/>
      <c r="I51" s="60"/>
      <c r="J51" s="61"/>
      <c r="K51" s="62"/>
      <c r="L51" s="63"/>
      <c r="M51" s="83"/>
      <c r="N51" s="59"/>
      <c r="O51" s="59"/>
      <c r="P51" s="60"/>
      <c r="Q51" s="62"/>
      <c r="R51" s="63"/>
      <c r="S51" s="58"/>
      <c r="T51" s="58"/>
      <c r="U51" s="64">
        <f t="shared" si="5"/>
        <v>221.10000000000002</v>
      </c>
      <c r="V51" s="65" t="s">
        <v>198</v>
      </c>
    </row>
    <row r="52" spans="1:22" x14ac:dyDescent="0.3">
      <c r="B52" s="6" t="s">
        <v>75</v>
      </c>
      <c r="C52" s="7">
        <v>1320</v>
      </c>
      <c r="D52" s="11" t="s">
        <v>15</v>
      </c>
      <c r="E52" s="8">
        <v>2.5</v>
      </c>
      <c r="F52" s="9">
        <f t="shared" si="0"/>
        <v>3300</v>
      </c>
      <c r="G52" s="77"/>
      <c r="M52" s="83"/>
      <c r="S52" s="88"/>
      <c r="U52" s="2">
        <f t="shared" si="5"/>
        <v>3300</v>
      </c>
    </row>
    <row r="53" spans="1:22" x14ac:dyDescent="0.3">
      <c r="B53" s="6" t="s">
        <v>55</v>
      </c>
      <c r="C53" s="7">
        <v>1</v>
      </c>
      <c r="D53" s="11" t="s">
        <v>56</v>
      </c>
      <c r="E53" s="8">
        <v>11</v>
      </c>
      <c r="F53" s="9">
        <f t="shared" si="0"/>
        <v>11</v>
      </c>
      <c r="G53" s="77"/>
      <c r="M53" s="83"/>
      <c r="S53" s="88"/>
      <c r="U53" s="2">
        <f t="shared" si="5"/>
        <v>11</v>
      </c>
      <c r="V53" s="34" t="s">
        <v>57</v>
      </c>
    </row>
    <row r="54" spans="1:22" x14ac:dyDescent="0.3">
      <c r="B54" s="6" t="s">
        <v>104</v>
      </c>
      <c r="C54" s="7">
        <v>6</v>
      </c>
      <c r="D54" s="11" t="s">
        <v>15</v>
      </c>
      <c r="E54" s="8">
        <v>11.99</v>
      </c>
      <c r="F54" s="9">
        <f t="shared" si="0"/>
        <v>71.94</v>
      </c>
      <c r="G54" s="77"/>
      <c r="M54" s="83"/>
      <c r="S54" s="88"/>
      <c r="U54" s="2">
        <f t="shared" si="5"/>
        <v>71.94</v>
      </c>
      <c r="V54" s="34" t="s">
        <v>107</v>
      </c>
    </row>
    <row r="55" spans="1:22" x14ac:dyDescent="0.3">
      <c r="B55" s="6" t="s">
        <v>106</v>
      </c>
      <c r="C55" s="7">
        <v>2</v>
      </c>
      <c r="D55" s="11" t="s">
        <v>15</v>
      </c>
      <c r="E55" s="8">
        <v>15</v>
      </c>
      <c r="F55" s="9">
        <f t="shared" si="0"/>
        <v>30</v>
      </c>
      <c r="G55" s="77"/>
      <c r="M55" s="83"/>
      <c r="S55" s="88"/>
      <c r="U55" s="2">
        <f t="shared" si="5"/>
        <v>30</v>
      </c>
      <c r="V55" s="34" t="s">
        <v>108</v>
      </c>
    </row>
    <row r="56" spans="1:22" x14ac:dyDescent="0.3">
      <c r="B56" s="6" t="s">
        <v>139</v>
      </c>
      <c r="C56" s="7">
        <v>1</v>
      </c>
      <c r="D56" s="11" t="s">
        <v>15</v>
      </c>
      <c r="E56" s="8">
        <v>615</v>
      </c>
      <c r="F56" s="9">
        <f t="shared" si="0"/>
        <v>615</v>
      </c>
      <c r="G56" s="77"/>
      <c r="M56" s="83"/>
      <c r="S56" s="88"/>
      <c r="U56" s="2">
        <f t="shared" si="5"/>
        <v>615</v>
      </c>
      <c r="V56" s="34" t="s">
        <v>140</v>
      </c>
    </row>
    <row r="57" spans="1:22" x14ac:dyDescent="0.3">
      <c r="B57" s="6" t="s">
        <v>80</v>
      </c>
      <c r="C57" s="7">
        <v>44</v>
      </c>
      <c r="D57" s="11" t="s">
        <v>13</v>
      </c>
      <c r="E57" s="8">
        <v>9</v>
      </c>
      <c r="F57" s="9">
        <f t="shared" si="0"/>
        <v>396</v>
      </c>
      <c r="G57" s="77"/>
      <c r="M57" s="83"/>
      <c r="S57" s="88"/>
      <c r="U57" s="2">
        <f t="shared" si="5"/>
        <v>396</v>
      </c>
    </row>
    <row r="58" spans="1:22" x14ac:dyDescent="0.3">
      <c r="A58" s="13"/>
      <c r="B58" s="23"/>
      <c r="C58" s="24"/>
      <c r="D58" s="25"/>
      <c r="E58" s="12"/>
      <c r="F58" s="14">
        <f>SUM(F52:F57,F49,F48)</f>
        <v>5369.9400000000005</v>
      </c>
      <c r="G58" s="78"/>
      <c r="H58" s="79"/>
      <c r="I58" s="80"/>
      <c r="J58" s="81"/>
      <c r="K58" s="78"/>
      <c r="L58" s="82">
        <f>SUM(L48:L57)</f>
        <v>0</v>
      </c>
      <c r="M58" s="84"/>
      <c r="N58" s="85"/>
      <c r="O58" s="85"/>
      <c r="P58" s="86"/>
      <c r="Q58" s="84"/>
      <c r="R58" s="87">
        <f>SUM(R48:R57)</f>
        <v>3750</v>
      </c>
      <c r="S58" s="89"/>
      <c r="T58" s="89"/>
      <c r="U58" s="90">
        <f t="shared" si="5"/>
        <v>9119.94</v>
      </c>
    </row>
    <row r="59" spans="1:22" x14ac:dyDescent="0.3">
      <c r="A59" s="26"/>
      <c r="B59" s="35" t="s">
        <v>81</v>
      </c>
      <c r="C59" s="28"/>
      <c r="D59" s="29"/>
      <c r="E59" s="31"/>
      <c r="F59" s="30"/>
      <c r="G59" s="31"/>
      <c r="H59" s="32"/>
      <c r="I59" s="28"/>
      <c r="J59" s="29"/>
      <c r="K59" s="31"/>
      <c r="L59" s="30"/>
      <c r="M59" s="31"/>
      <c r="N59" s="32"/>
      <c r="O59" s="32"/>
      <c r="P59" s="28"/>
      <c r="Q59" s="31"/>
      <c r="R59" s="30"/>
      <c r="S59" s="26"/>
      <c r="T59" s="26"/>
      <c r="U59" s="33"/>
    </row>
    <row r="60" spans="1:22" x14ac:dyDescent="0.3">
      <c r="B60" s="6" t="s">
        <v>82</v>
      </c>
      <c r="C60" s="7">
        <v>4</v>
      </c>
      <c r="D60" s="11" t="s">
        <v>15</v>
      </c>
      <c r="E60" s="8">
        <v>5</v>
      </c>
      <c r="F60" s="9">
        <f t="shared" si="0"/>
        <v>20</v>
      </c>
      <c r="G60" s="77"/>
      <c r="H60" s="15" t="s">
        <v>213</v>
      </c>
      <c r="L60" s="9">
        <v>50</v>
      </c>
      <c r="M60" s="83"/>
      <c r="N60" s="6" t="s">
        <v>101</v>
      </c>
      <c r="O60" s="6" t="s">
        <v>11</v>
      </c>
      <c r="P60" s="7">
        <v>2</v>
      </c>
      <c r="Q60" s="8">
        <v>250</v>
      </c>
      <c r="R60" s="9">
        <f t="shared" si="1"/>
        <v>1000</v>
      </c>
      <c r="S60" s="88"/>
      <c r="U60" s="2">
        <f t="shared" ref="U60:U79" si="6">SUM(F60,L60,R60)</f>
        <v>1070</v>
      </c>
      <c r="V60" s="34" t="s">
        <v>83</v>
      </c>
    </row>
    <row r="61" spans="1:22" x14ac:dyDescent="0.3">
      <c r="B61" s="6" t="s">
        <v>84</v>
      </c>
      <c r="C61" s="7">
        <v>97</v>
      </c>
      <c r="D61" s="11" t="s">
        <v>15</v>
      </c>
      <c r="E61" s="8">
        <v>6</v>
      </c>
      <c r="F61" s="9">
        <f t="shared" si="0"/>
        <v>582</v>
      </c>
      <c r="G61" s="77"/>
      <c r="M61" s="83"/>
      <c r="N61" s="6" t="s">
        <v>102</v>
      </c>
      <c r="O61" s="6" t="s">
        <v>11</v>
      </c>
      <c r="P61" s="7">
        <v>2</v>
      </c>
      <c r="Q61" s="8">
        <v>250</v>
      </c>
      <c r="R61" s="9">
        <f t="shared" si="1"/>
        <v>1000</v>
      </c>
      <c r="S61" s="88"/>
      <c r="U61" s="2">
        <f t="shared" si="6"/>
        <v>1582</v>
      </c>
      <c r="V61" s="34" t="s">
        <v>85</v>
      </c>
    </row>
    <row r="62" spans="1:22" x14ac:dyDescent="0.3">
      <c r="B62" s="6" t="s">
        <v>86</v>
      </c>
      <c r="C62" s="7">
        <v>7.2</v>
      </c>
      <c r="D62" s="11" t="s">
        <v>21</v>
      </c>
      <c r="E62" s="8">
        <v>4</v>
      </c>
      <c r="F62" s="9">
        <f t="shared" si="0"/>
        <v>28.8</v>
      </c>
      <c r="G62" s="77"/>
      <c r="M62" s="83"/>
      <c r="N62" s="6" t="s">
        <v>137</v>
      </c>
      <c r="O62" s="6" t="s">
        <v>19</v>
      </c>
      <c r="P62" s="7">
        <v>1</v>
      </c>
      <c r="Q62" s="8">
        <v>250</v>
      </c>
      <c r="R62" s="9">
        <f t="shared" si="1"/>
        <v>250</v>
      </c>
      <c r="S62" s="88"/>
      <c r="U62" s="2">
        <f t="shared" si="6"/>
        <v>278.8</v>
      </c>
      <c r="V62" s="34" t="s">
        <v>88</v>
      </c>
    </row>
    <row r="63" spans="1:22" x14ac:dyDescent="0.3">
      <c r="B63" s="6" t="s">
        <v>87</v>
      </c>
      <c r="C63" s="7">
        <v>7.2</v>
      </c>
      <c r="D63" s="11" t="s">
        <v>21</v>
      </c>
      <c r="E63" s="8">
        <v>5</v>
      </c>
      <c r="F63" s="9">
        <f t="shared" si="0"/>
        <v>36</v>
      </c>
      <c r="G63" s="77"/>
      <c r="M63" s="83"/>
      <c r="S63" s="88"/>
      <c r="U63" s="2">
        <f t="shared" si="6"/>
        <v>36</v>
      </c>
      <c r="V63" s="34" t="s">
        <v>89</v>
      </c>
    </row>
    <row r="64" spans="1:22" x14ac:dyDescent="0.3">
      <c r="B64" s="6" t="s">
        <v>91</v>
      </c>
      <c r="C64" s="7">
        <v>1</v>
      </c>
      <c r="D64" s="11" t="s">
        <v>92</v>
      </c>
      <c r="E64" s="8">
        <v>96</v>
      </c>
      <c r="F64" s="9">
        <f t="shared" si="0"/>
        <v>96</v>
      </c>
      <c r="G64" s="77"/>
      <c r="M64" s="83"/>
      <c r="S64" s="88"/>
      <c r="U64" s="2">
        <f t="shared" si="6"/>
        <v>96</v>
      </c>
    </row>
    <row r="65" spans="1:22" x14ac:dyDescent="0.3">
      <c r="B65" s="6" t="s">
        <v>93</v>
      </c>
      <c r="C65" s="7">
        <v>72</v>
      </c>
      <c r="D65" s="11" t="s">
        <v>21</v>
      </c>
      <c r="E65" s="8">
        <v>1.25</v>
      </c>
      <c r="F65" s="9">
        <f t="shared" si="0"/>
        <v>90</v>
      </c>
      <c r="G65" s="77"/>
      <c r="M65" s="83"/>
      <c r="S65" s="88"/>
      <c r="U65" s="2">
        <f t="shared" si="6"/>
        <v>90</v>
      </c>
    </row>
    <row r="66" spans="1:22" x14ac:dyDescent="0.3">
      <c r="B66" s="6" t="s">
        <v>94</v>
      </c>
      <c r="C66" s="7">
        <v>3</v>
      </c>
      <c r="D66" s="11" t="s">
        <v>15</v>
      </c>
      <c r="E66" s="8">
        <v>425</v>
      </c>
      <c r="F66" s="9">
        <f t="shared" si="0"/>
        <v>1275</v>
      </c>
      <c r="G66" s="77"/>
      <c r="M66" s="83"/>
      <c r="S66" s="88"/>
      <c r="U66" s="2">
        <f t="shared" si="6"/>
        <v>1275</v>
      </c>
      <c r="V66" s="34" t="s">
        <v>132</v>
      </c>
    </row>
    <row r="67" spans="1:22" x14ac:dyDescent="0.3">
      <c r="B67" s="6" t="s">
        <v>95</v>
      </c>
      <c r="C67" s="7">
        <v>3</v>
      </c>
      <c r="D67" s="11" t="s">
        <v>15</v>
      </c>
      <c r="E67" s="8">
        <v>115</v>
      </c>
      <c r="F67" s="9">
        <f t="shared" si="0"/>
        <v>345</v>
      </c>
      <c r="G67" s="77"/>
      <c r="M67" s="83"/>
      <c r="S67" s="88"/>
      <c r="U67" s="2">
        <f t="shared" si="6"/>
        <v>345</v>
      </c>
    </row>
    <row r="68" spans="1:22" x14ac:dyDescent="0.3">
      <c r="B68" s="6" t="s">
        <v>96</v>
      </c>
      <c r="C68" s="7">
        <v>214</v>
      </c>
      <c r="D68" s="11" t="s">
        <v>15</v>
      </c>
      <c r="E68" s="8">
        <v>2</v>
      </c>
      <c r="F68" s="9">
        <f t="shared" si="0"/>
        <v>428</v>
      </c>
      <c r="G68" s="77"/>
      <c r="M68" s="83"/>
      <c r="S68" s="88"/>
      <c r="U68" s="2">
        <f t="shared" si="6"/>
        <v>428</v>
      </c>
      <c r="V68" s="34" t="s">
        <v>97</v>
      </c>
    </row>
    <row r="69" spans="1:22" x14ac:dyDescent="0.3">
      <c r="B69" s="6" t="s">
        <v>98</v>
      </c>
      <c r="C69" s="7">
        <v>20</v>
      </c>
      <c r="D69" s="11" t="s">
        <v>15</v>
      </c>
      <c r="E69" s="8">
        <v>11.5</v>
      </c>
      <c r="F69" s="9">
        <f t="shared" si="0"/>
        <v>230</v>
      </c>
      <c r="G69" s="77"/>
      <c r="M69" s="83"/>
      <c r="S69" s="88"/>
      <c r="U69" s="2">
        <f t="shared" si="6"/>
        <v>230</v>
      </c>
    </row>
    <row r="70" spans="1:22" x14ac:dyDescent="0.3">
      <c r="B70" s="6" t="s">
        <v>105</v>
      </c>
      <c r="C70" s="7">
        <v>3</v>
      </c>
      <c r="D70" s="11" t="s">
        <v>15</v>
      </c>
      <c r="E70" s="8">
        <v>7.5</v>
      </c>
      <c r="F70" s="9">
        <f t="shared" si="0"/>
        <v>22.5</v>
      </c>
      <c r="G70" s="77"/>
      <c r="M70" s="83"/>
      <c r="S70" s="88"/>
      <c r="U70" s="2">
        <f t="shared" si="6"/>
        <v>22.5</v>
      </c>
      <c r="V70" s="34" t="s">
        <v>114</v>
      </c>
    </row>
    <row r="71" spans="1:22" x14ac:dyDescent="0.3">
      <c r="B71" s="6" t="s">
        <v>116</v>
      </c>
      <c r="C71" s="7">
        <v>2</v>
      </c>
      <c r="D71" s="11" t="s">
        <v>15</v>
      </c>
      <c r="E71" s="8">
        <v>2.7</v>
      </c>
      <c r="F71" s="9">
        <f t="shared" si="0"/>
        <v>5.4</v>
      </c>
      <c r="G71" s="77"/>
      <c r="M71" s="83"/>
      <c r="S71" s="88"/>
      <c r="U71" s="2">
        <f t="shared" si="6"/>
        <v>5.4</v>
      </c>
    </row>
    <row r="72" spans="1:22" x14ac:dyDescent="0.3">
      <c r="B72" s="6" t="s">
        <v>109</v>
      </c>
      <c r="C72" s="7">
        <v>1</v>
      </c>
      <c r="D72" s="11" t="s">
        <v>56</v>
      </c>
      <c r="E72" s="8">
        <v>9</v>
      </c>
      <c r="F72" s="9">
        <f t="shared" si="0"/>
        <v>9</v>
      </c>
      <c r="G72" s="77"/>
      <c r="M72" s="83"/>
      <c r="S72" s="88"/>
      <c r="U72" s="2">
        <f t="shared" si="6"/>
        <v>9</v>
      </c>
      <c r="V72" s="34" t="s">
        <v>115</v>
      </c>
    </row>
    <row r="73" spans="1:22" x14ac:dyDescent="0.3">
      <c r="B73" s="6" t="s">
        <v>110</v>
      </c>
      <c r="C73" s="7">
        <v>2</v>
      </c>
      <c r="D73" s="11" t="s">
        <v>15</v>
      </c>
      <c r="E73" s="8">
        <v>2</v>
      </c>
      <c r="F73" s="9">
        <f t="shared" si="0"/>
        <v>4</v>
      </c>
      <c r="G73" s="77"/>
      <c r="M73" s="83"/>
      <c r="S73" s="88"/>
      <c r="U73" s="2">
        <f t="shared" si="6"/>
        <v>4</v>
      </c>
    </row>
    <row r="74" spans="1:22" x14ac:dyDescent="0.3">
      <c r="B74" s="6" t="s">
        <v>111</v>
      </c>
      <c r="C74" s="7">
        <v>1</v>
      </c>
      <c r="D74" s="11" t="s">
        <v>15</v>
      </c>
      <c r="E74" s="8">
        <v>4.4000000000000004</v>
      </c>
      <c r="F74" s="9">
        <f t="shared" si="0"/>
        <v>4.4000000000000004</v>
      </c>
      <c r="G74" s="77"/>
      <c r="M74" s="83"/>
      <c r="S74" s="88"/>
      <c r="U74" s="2">
        <f t="shared" si="6"/>
        <v>4.4000000000000004</v>
      </c>
    </row>
    <row r="75" spans="1:22" x14ac:dyDescent="0.3">
      <c r="B75" s="6" t="s">
        <v>112</v>
      </c>
      <c r="C75" s="7">
        <v>2.5</v>
      </c>
      <c r="D75" s="11" t="s">
        <v>21</v>
      </c>
      <c r="E75" s="8">
        <v>3</v>
      </c>
      <c r="F75" s="9">
        <f t="shared" si="0"/>
        <v>7.5</v>
      </c>
      <c r="G75" s="77"/>
      <c r="M75" s="83"/>
      <c r="S75" s="88"/>
      <c r="U75" s="2">
        <f t="shared" si="6"/>
        <v>7.5</v>
      </c>
      <c r="V75" s="34" t="s">
        <v>118</v>
      </c>
    </row>
    <row r="76" spans="1:22" x14ac:dyDescent="0.3">
      <c r="B76" s="6" t="s">
        <v>113</v>
      </c>
      <c r="C76" s="7">
        <v>1</v>
      </c>
      <c r="D76" s="11" t="s">
        <v>56</v>
      </c>
      <c r="E76" s="8">
        <v>10</v>
      </c>
      <c r="F76" s="9">
        <f t="shared" si="0"/>
        <v>10</v>
      </c>
      <c r="G76" s="77"/>
      <c r="M76" s="83"/>
      <c r="S76" s="88"/>
      <c r="U76" s="2">
        <f t="shared" si="6"/>
        <v>10</v>
      </c>
    </row>
    <row r="77" spans="1:22" x14ac:dyDescent="0.3">
      <c r="B77" s="6" t="s">
        <v>117</v>
      </c>
      <c r="C77" s="7">
        <v>3</v>
      </c>
      <c r="D77" s="11" t="s">
        <v>15</v>
      </c>
      <c r="E77" s="8">
        <v>3.5</v>
      </c>
      <c r="F77" s="9">
        <f t="shared" si="0"/>
        <v>10.5</v>
      </c>
      <c r="G77" s="77"/>
      <c r="M77" s="83"/>
      <c r="S77" s="88"/>
      <c r="U77" s="2">
        <f t="shared" si="6"/>
        <v>10.5</v>
      </c>
    </row>
    <row r="78" spans="1:22" x14ac:dyDescent="0.3">
      <c r="B78" s="6" t="s">
        <v>99</v>
      </c>
      <c r="C78" s="7">
        <v>2</v>
      </c>
      <c r="D78" s="11" t="s">
        <v>69</v>
      </c>
      <c r="E78" s="8">
        <v>117</v>
      </c>
      <c r="F78" s="9">
        <f t="shared" si="0"/>
        <v>234</v>
      </c>
      <c r="G78" s="77"/>
      <c r="M78" s="83"/>
      <c r="S78" s="88"/>
      <c r="U78" s="2">
        <f t="shared" si="6"/>
        <v>234</v>
      </c>
      <c r="V78" s="34" t="s">
        <v>100</v>
      </c>
    </row>
    <row r="79" spans="1:22" x14ac:dyDescent="0.3">
      <c r="A79" s="13"/>
      <c r="B79" s="23"/>
      <c r="C79" s="24"/>
      <c r="D79" s="25"/>
      <c r="E79" s="12"/>
      <c r="F79" s="14">
        <f>SUM(F60:F78)</f>
        <v>3438.1000000000004</v>
      </c>
      <c r="G79" s="78"/>
      <c r="H79" s="79"/>
      <c r="I79" s="80"/>
      <c r="J79" s="81"/>
      <c r="K79" s="78"/>
      <c r="L79" s="82">
        <f>SUM(L60:L78)</f>
        <v>50</v>
      </c>
      <c r="M79" s="84"/>
      <c r="N79" s="85"/>
      <c r="O79" s="85"/>
      <c r="P79" s="86"/>
      <c r="Q79" s="84"/>
      <c r="R79" s="87">
        <f>SUM(R60:R78)</f>
        <v>2250</v>
      </c>
      <c r="S79" s="89"/>
      <c r="T79" s="89"/>
      <c r="U79" s="90">
        <f t="shared" si="6"/>
        <v>5738.1</v>
      </c>
    </row>
    <row r="80" spans="1:22" x14ac:dyDescent="0.3">
      <c r="A80" s="26"/>
      <c r="B80" s="35" t="s">
        <v>103</v>
      </c>
      <c r="C80" s="28"/>
      <c r="D80" s="36"/>
      <c r="E80" s="31"/>
      <c r="F80" s="30"/>
      <c r="G80" s="31"/>
      <c r="H80" s="32"/>
      <c r="I80" s="28"/>
      <c r="J80" s="29"/>
      <c r="K80" s="31"/>
      <c r="L80" s="30"/>
      <c r="M80" s="31"/>
      <c r="N80" s="32"/>
      <c r="O80" s="32"/>
      <c r="P80" s="28"/>
      <c r="Q80" s="31"/>
      <c r="R80" s="30"/>
      <c r="S80" s="26"/>
      <c r="T80" s="26"/>
      <c r="U80" s="33"/>
    </row>
    <row r="81" spans="1:22" x14ac:dyDescent="0.3">
      <c r="B81" s="6" t="s">
        <v>119</v>
      </c>
      <c r="C81" s="7">
        <v>16</v>
      </c>
      <c r="D81" s="36" t="s">
        <v>13</v>
      </c>
      <c r="E81" s="8">
        <v>12</v>
      </c>
      <c r="F81" s="9">
        <f t="shared" si="0"/>
        <v>192</v>
      </c>
      <c r="G81" s="77"/>
      <c r="H81" s="15" t="s">
        <v>90</v>
      </c>
      <c r="L81" s="9">
        <v>50</v>
      </c>
      <c r="M81" s="83"/>
      <c r="N81" s="6" t="s">
        <v>101</v>
      </c>
      <c r="O81" s="6" t="s">
        <v>11</v>
      </c>
      <c r="P81" s="7">
        <v>2</v>
      </c>
      <c r="Q81" s="8">
        <v>250</v>
      </c>
      <c r="R81" s="9">
        <f t="shared" ref="R81" si="7">SUM(O81*P81*Q81)</f>
        <v>1000</v>
      </c>
      <c r="S81" s="88"/>
      <c r="U81" s="2">
        <f t="shared" ref="U81:U86" si="8">SUM(F81,L81,R81)</f>
        <v>1242</v>
      </c>
      <c r="V81" s="34" t="s">
        <v>120</v>
      </c>
    </row>
    <row r="82" spans="1:22" x14ac:dyDescent="0.3">
      <c r="B82" s="6" t="s">
        <v>121</v>
      </c>
      <c r="C82" s="7">
        <v>16</v>
      </c>
      <c r="D82" s="11" t="s">
        <v>13</v>
      </c>
      <c r="E82" s="8">
        <v>7</v>
      </c>
      <c r="F82" s="9">
        <f t="shared" si="0"/>
        <v>112</v>
      </c>
      <c r="G82" s="77"/>
      <c r="M82" s="83"/>
      <c r="S82" s="88"/>
      <c r="U82" s="2">
        <f t="shared" si="8"/>
        <v>112</v>
      </c>
      <c r="V82" s="34" t="s">
        <v>122</v>
      </c>
    </row>
    <row r="83" spans="1:22" x14ac:dyDescent="0.3">
      <c r="B83" s="6" t="s">
        <v>127</v>
      </c>
      <c r="C83" s="7">
        <v>1</v>
      </c>
      <c r="D83" s="11" t="s">
        <v>15</v>
      </c>
      <c r="E83" s="8">
        <v>7</v>
      </c>
      <c r="F83" s="9">
        <f t="shared" si="0"/>
        <v>7</v>
      </c>
      <c r="G83" s="77"/>
      <c r="M83" s="83"/>
      <c r="S83" s="88"/>
      <c r="U83" s="2">
        <f t="shared" si="8"/>
        <v>7</v>
      </c>
    </row>
    <row r="84" spans="1:22" x14ac:dyDescent="0.3">
      <c r="B84" s="6" t="s">
        <v>123</v>
      </c>
      <c r="C84" s="7">
        <v>16</v>
      </c>
      <c r="D84" s="11" t="s">
        <v>13</v>
      </c>
      <c r="E84" s="8">
        <v>15.3</v>
      </c>
      <c r="F84" s="9">
        <f t="shared" si="0"/>
        <v>244.8</v>
      </c>
      <c r="G84" s="77"/>
      <c r="M84" s="83"/>
      <c r="S84" s="88"/>
      <c r="U84" s="2">
        <f t="shared" si="8"/>
        <v>244.8</v>
      </c>
      <c r="V84" s="34" t="s">
        <v>125</v>
      </c>
    </row>
    <row r="85" spans="1:22" x14ac:dyDescent="0.3">
      <c r="B85" s="6" t="s">
        <v>124</v>
      </c>
      <c r="C85" s="7">
        <v>16</v>
      </c>
      <c r="D85" s="11" t="s">
        <v>13</v>
      </c>
      <c r="E85" s="8">
        <v>4.5</v>
      </c>
      <c r="F85" s="9">
        <f t="shared" si="0"/>
        <v>72</v>
      </c>
      <c r="G85" s="77"/>
      <c r="M85" s="83"/>
      <c r="S85" s="88"/>
      <c r="U85" s="2">
        <f t="shared" si="8"/>
        <v>72</v>
      </c>
      <c r="V85" s="34" t="s">
        <v>126</v>
      </c>
    </row>
    <row r="86" spans="1:22" x14ac:dyDescent="0.3">
      <c r="A86" s="13"/>
      <c r="B86" s="23"/>
      <c r="C86" s="24"/>
      <c r="D86" s="25"/>
      <c r="E86" s="12"/>
      <c r="F86" s="14">
        <f>SUM(F85,F81:F83)</f>
        <v>383</v>
      </c>
      <c r="G86" s="78"/>
      <c r="H86" s="79"/>
      <c r="I86" s="80"/>
      <c r="J86" s="81"/>
      <c r="K86" s="78"/>
      <c r="L86" s="82">
        <f>SUM(L81:L85)</f>
        <v>50</v>
      </c>
      <c r="M86" s="84"/>
      <c r="N86" s="85"/>
      <c r="O86" s="85"/>
      <c r="P86" s="86"/>
      <c r="Q86" s="84"/>
      <c r="R86" s="87">
        <f>SUM(R81:R85)</f>
        <v>1000</v>
      </c>
      <c r="S86" s="89"/>
      <c r="T86" s="89"/>
      <c r="U86" s="90">
        <f t="shared" si="8"/>
        <v>1433</v>
      </c>
    </row>
    <row r="87" spans="1:22" x14ac:dyDescent="0.3">
      <c r="A87" s="26"/>
      <c r="B87" s="35" t="s">
        <v>124</v>
      </c>
      <c r="C87" s="28"/>
      <c r="D87" s="29"/>
      <c r="E87" s="31"/>
      <c r="F87" s="30"/>
      <c r="G87" s="31"/>
      <c r="H87" s="32"/>
      <c r="I87" s="28"/>
      <c r="J87" s="29"/>
      <c r="K87" s="31"/>
      <c r="L87" s="30"/>
      <c r="M87" s="31"/>
      <c r="N87" s="32"/>
      <c r="O87" s="32"/>
      <c r="P87" s="28"/>
      <c r="Q87" s="31"/>
      <c r="R87" s="30"/>
      <c r="S87" s="26"/>
      <c r="T87" s="26"/>
      <c r="U87" s="33"/>
    </row>
    <row r="88" spans="1:22" x14ac:dyDescent="0.3">
      <c r="B88" s="6" t="s">
        <v>124</v>
      </c>
      <c r="C88" s="7">
        <v>24</v>
      </c>
      <c r="D88" s="11" t="s">
        <v>13</v>
      </c>
      <c r="E88" s="8">
        <v>4.5</v>
      </c>
      <c r="F88" s="9">
        <f t="shared" si="0"/>
        <v>108</v>
      </c>
      <c r="G88" s="77"/>
      <c r="M88" s="83"/>
      <c r="N88" s="6" t="s">
        <v>131</v>
      </c>
      <c r="O88" s="6" t="s">
        <v>11</v>
      </c>
      <c r="P88" s="7">
        <v>3</v>
      </c>
      <c r="Q88" s="8">
        <v>250</v>
      </c>
      <c r="R88" s="9">
        <f t="shared" ref="R88" si="9">SUM(O88*P88*Q88)</f>
        <v>1500</v>
      </c>
      <c r="S88" s="88"/>
      <c r="U88" s="2">
        <f t="shared" ref="U88:U94" si="10">SUM(F88,L88,R88)</f>
        <v>1608</v>
      </c>
    </row>
    <row r="89" spans="1:22" x14ac:dyDescent="0.3">
      <c r="A89" s="58"/>
      <c r="B89" s="59" t="s">
        <v>123</v>
      </c>
      <c r="C89" s="60">
        <v>24</v>
      </c>
      <c r="D89" s="61" t="s">
        <v>13</v>
      </c>
      <c r="E89" s="62">
        <v>15.3</v>
      </c>
      <c r="F89" s="63">
        <f t="shared" ref="F89:F91" si="11">SUM(C89*E89)</f>
        <v>367.20000000000005</v>
      </c>
      <c r="G89" s="62"/>
      <c r="H89" s="59"/>
      <c r="I89" s="60"/>
      <c r="J89" s="61"/>
      <c r="K89" s="62"/>
      <c r="L89" s="63"/>
      <c r="M89" s="62"/>
      <c r="N89" s="59"/>
      <c r="O89" s="59"/>
      <c r="P89" s="60"/>
      <c r="Q89" s="62"/>
      <c r="R89" s="63"/>
      <c r="S89" s="58"/>
      <c r="T89" s="58"/>
      <c r="U89" s="64">
        <f t="shared" si="10"/>
        <v>367.20000000000005</v>
      </c>
      <c r="V89" s="65"/>
    </row>
    <row r="90" spans="1:22" x14ac:dyDescent="0.3">
      <c r="B90" s="6" t="s">
        <v>128</v>
      </c>
      <c r="C90" s="7">
        <v>2</v>
      </c>
      <c r="D90" s="11" t="s">
        <v>62</v>
      </c>
      <c r="E90" s="8">
        <v>10</v>
      </c>
      <c r="F90" s="9">
        <f t="shared" si="11"/>
        <v>20</v>
      </c>
      <c r="G90" s="77"/>
      <c r="M90" s="83"/>
      <c r="S90" s="88"/>
      <c r="U90" s="2">
        <f t="shared" si="10"/>
        <v>20</v>
      </c>
    </row>
    <row r="91" spans="1:22" x14ac:dyDescent="0.3">
      <c r="B91" s="6" t="s">
        <v>129</v>
      </c>
      <c r="C91" s="7">
        <v>2</v>
      </c>
      <c r="D91" s="11" t="s">
        <v>15</v>
      </c>
      <c r="E91" s="8">
        <v>10.6</v>
      </c>
      <c r="F91" s="9">
        <f t="shared" si="11"/>
        <v>21.2</v>
      </c>
      <c r="G91" s="77"/>
      <c r="M91" s="83"/>
      <c r="S91" s="88"/>
      <c r="U91" s="2">
        <f t="shared" si="10"/>
        <v>21.2</v>
      </c>
    </row>
    <row r="92" spans="1:22" x14ac:dyDescent="0.3">
      <c r="B92" s="6" t="s">
        <v>130</v>
      </c>
      <c r="C92" s="7">
        <v>24</v>
      </c>
      <c r="D92" s="11" t="s">
        <v>13</v>
      </c>
      <c r="E92" s="8">
        <v>0.94</v>
      </c>
      <c r="F92" s="9">
        <f t="shared" ref="F92:F93" si="12">SUM(C92*E92)</f>
        <v>22.56</v>
      </c>
      <c r="G92" s="77"/>
      <c r="M92" s="83"/>
      <c r="S92" s="88"/>
      <c r="U92" s="2">
        <f t="shared" si="10"/>
        <v>22.56</v>
      </c>
    </row>
    <row r="93" spans="1:22" x14ac:dyDescent="0.3">
      <c r="B93" s="6" t="s">
        <v>133</v>
      </c>
      <c r="C93" s="7">
        <v>19.5</v>
      </c>
      <c r="D93" s="11" t="s">
        <v>13</v>
      </c>
      <c r="E93" s="8">
        <v>0.96</v>
      </c>
      <c r="F93" s="9">
        <f t="shared" si="12"/>
        <v>18.72</v>
      </c>
      <c r="G93" s="77"/>
      <c r="M93" s="83"/>
      <c r="S93" s="88"/>
      <c r="U93" s="2">
        <f t="shared" si="10"/>
        <v>18.72</v>
      </c>
    </row>
    <row r="94" spans="1:22" x14ac:dyDescent="0.3">
      <c r="A94" s="13"/>
      <c r="B94" s="23"/>
      <c r="C94" s="24"/>
      <c r="D94" s="25"/>
      <c r="E94" s="12"/>
      <c r="F94" s="14">
        <f>SUM(F88:F93)</f>
        <v>557.68000000000006</v>
      </c>
      <c r="G94" s="78"/>
      <c r="H94" s="79"/>
      <c r="I94" s="80"/>
      <c r="J94" s="81"/>
      <c r="K94" s="78"/>
      <c r="L94" s="82">
        <f>SUM(L88:L93)</f>
        <v>0</v>
      </c>
      <c r="M94" s="84"/>
      <c r="N94" s="85"/>
      <c r="O94" s="85"/>
      <c r="P94" s="86"/>
      <c r="Q94" s="84"/>
      <c r="R94" s="87">
        <f>SUM(R88:R93)</f>
        <v>1500</v>
      </c>
      <c r="S94" s="89"/>
      <c r="T94" s="89"/>
      <c r="U94" s="90">
        <f t="shared" si="10"/>
        <v>2057.6800000000003</v>
      </c>
    </row>
    <row r="95" spans="1:22" x14ac:dyDescent="0.3">
      <c r="A95" s="26"/>
      <c r="B95" s="35" t="s">
        <v>134</v>
      </c>
      <c r="C95" s="28"/>
      <c r="D95" s="29"/>
      <c r="E95" s="31"/>
      <c r="F95" s="30"/>
      <c r="G95" s="31"/>
      <c r="H95" s="32"/>
      <c r="I95" s="28"/>
      <c r="J95" s="29"/>
      <c r="K95" s="31"/>
      <c r="L95" s="30"/>
      <c r="M95" s="31"/>
      <c r="N95" s="32"/>
      <c r="O95" s="32"/>
      <c r="P95" s="28"/>
      <c r="Q95" s="31"/>
      <c r="R95" s="30"/>
      <c r="S95" s="26"/>
      <c r="T95" s="26"/>
      <c r="U95" s="33"/>
    </row>
    <row r="96" spans="1:22" x14ac:dyDescent="0.3">
      <c r="B96" s="6" t="s">
        <v>136</v>
      </c>
      <c r="C96" s="7">
        <v>1</v>
      </c>
      <c r="D96" s="11" t="s">
        <v>15</v>
      </c>
      <c r="E96" s="8">
        <v>3000</v>
      </c>
      <c r="F96" s="9">
        <f t="shared" ref="F96:F97" si="13">SUM(C96*E96)</f>
        <v>3000</v>
      </c>
      <c r="G96" s="77"/>
      <c r="M96" s="83"/>
      <c r="N96" s="6" t="s">
        <v>138</v>
      </c>
      <c r="O96" s="6" t="s">
        <v>11</v>
      </c>
      <c r="P96" s="7">
        <v>1</v>
      </c>
      <c r="Q96" s="8">
        <v>250</v>
      </c>
      <c r="R96" s="9">
        <f t="shared" ref="R96:R97" si="14">SUM(O96*P96*Q96)</f>
        <v>500</v>
      </c>
      <c r="S96" s="88"/>
      <c r="U96" s="2">
        <f>SUM(F96,L96,R96)</f>
        <v>3500</v>
      </c>
    </row>
    <row r="97" spans="1:22" x14ac:dyDescent="0.3">
      <c r="B97" s="6" t="s">
        <v>135</v>
      </c>
      <c r="C97" s="7">
        <v>8</v>
      </c>
      <c r="D97" s="11" t="s">
        <v>21</v>
      </c>
      <c r="E97" s="8">
        <v>2</v>
      </c>
      <c r="F97" s="9">
        <f t="shared" si="13"/>
        <v>16</v>
      </c>
      <c r="G97" s="77"/>
      <c r="M97" s="83"/>
      <c r="N97" s="6" t="s">
        <v>138</v>
      </c>
      <c r="O97" s="6" t="s">
        <v>19</v>
      </c>
      <c r="P97" s="7">
        <v>0.5</v>
      </c>
      <c r="Q97" s="8">
        <v>250</v>
      </c>
      <c r="R97" s="9">
        <f t="shared" si="14"/>
        <v>125</v>
      </c>
      <c r="S97" s="88"/>
      <c r="U97" s="2">
        <f>SUM(F97,L97,R97)</f>
        <v>141</v>
      </c>
    </row>
    <row r="98" spans="1:22" x14ac:dyDescent="0.3">
      <c r="A98" s="13"/>
      <c r="B98" s="23"/>
      <c r="C98" s="24"/>
      <c r="D98" s="25"/>
      <c r="E98" s="12"/>
      <c r="F98" s="14">
        <f>SUM(F96:F97)</f>
        <v>3016</v>
      </c>
      <c r="G98" s="78"/>
      <c r="H98" s="79"/>
      <c r="I98" s="80"/>
      <c r="J98" s="81"/>
      <c r="K98" s="78"/>
      <c r="L98" s="82">
        <f>SUM(L96:L97)</f>
        <v>0</v>
      </c>
      <c r="M98" s="84"/>
      <c r="N98" s="85"/>
      <c r="O98" s="85"/>
      <c r="P98" s="86"/>
      <c r="Q98" s="84"/>
      <c r="R98" s="87">
        <f>SUM(R96:R97)</f>
        <v>625</v>
      </c>
      <c r="S98" s="89"/>
      <c r="T98" s="89"/>
      <c r="U98" s="90">
        <f>SUM(F98,L98,R98)</f>
        <v>3641</v>
      </c>
    </row>
    <row r="99" spans="1:22" x14ac:dyDescent="0.3">
      <c r="A99" s="26"/>
      <c r="B99" s="35" t="s">
        <v>141</v>
      </c>
      <c r="C99" s="28"/>
      <c r="D99" s="29"/>
      <c r="E99" s="31"/>
      <c r="F99" s="30"/>
      <c r="G99" s="31"/>
      <c r="H99" s="32"/>
      <c r="I99" s="28"/>
      <c r="J99" s="29"/>
      <c r="K99" s="31"/>
      <c r="L99" s="30"/>
      <c r="M99" s="31"/>
      <c r="N99" s="32"/>
      <c r="O99" s="32"/>
      <c r="P99" s="28"/>
      <c r="Q99" s="31"/>
      <c r="R99" s="30"/>
      <c r="S99" s="26"/>
      <c r="T99" s="26"/>
      <c r="U99" s="33"/>
    </row>
    <row r="100" spans="1:22" x14ac:dyDescent="0.3">
      <c r="B100" s="6" t="s">
        <v>142</v>
      </c>
      <c r="C100" s="7">
        <v>1</v>
      </c>
      <c r="D100" s="11" t="s">
        <v>15</v>
      </c>
      <c r="E100" s="8">
        <v>450</v>
      </c>
      <c r="F100" s="9">
        <f t="shared" ref="F100:F103" si="15">SUM(C100*E100)</f>
        <v>450</v>
      </c>
      <c r="G100" s="77"/>
      <c r="H100" s="15" t="s">
        <v>148</v>
      </c>
      <c r="I100" s="11">
        <v>6</v>
      </c>
      <c r="J100" s="11" t="s">
        <v>14</v>
      </c>
      <c r="K100" s="8">
        <v>19</v>
      </c>
      <c r="L100" s="9">
        <f>SUM(I100*K100)</f>
        <v>114</v>
      </c>
      <c r="M100" s="83"/>
      <c r="N100" s="6" t="s">
        <v>71</v>
      </c>
      <c r="O100" s="6" t="s">
        <v>35</v>
      </c>
      <c r="P100" s="7">
        <v>3</v>
      </c>
      <c r="Q100" s="8">
        <v>250</v>
      </c>
      <c r="R100" s="9">
        <f t="shared" ref="R100" si="16">SUM(O100*P100*Q100)</f>
        <v>2250</v>
      </c>
      <c r="S100" s="88"/>
      <c r="U100" s="2">
        <f>SUM(F100,L100,R100)</f>
        <v>2814</v>
      </c>
      <c r="V100" s="34" t="s">
        <v>143</v>
      </c>
    </row>
    <row r="101" spans="1:22" x14ac:dyDescent="0.3">
      <c r="B101" s="6" t="s">
        <v>144</v>
      </c>
      <c r="C101" s="7">
        <v>1</v>
      </c>
      <c r="D101" s="11" t="s">
        <v>15</v>
      </c>
      <c r="E101" s="8">
        <v>200</v>
      </c>
      <c r="F101" s="9">
        <f t="shared" si="15"/>
        <v>200</v>
      </c>
      <c r="G101" s="77"/>
      <c r="H101" s="15" t="s">
        <v>149</v>
      </c>
      <c r="I101" s="11">
        <v>1</v>
      </c>
      <c r="J101" s="11" t="s">
        <v>150</v>
      </c>
      <c r="K101" s="8">
        <v>125</v>
      </c>
      <c r="L101" s="9">
        <f>SUM(I101*K101)</f>
        <v>125</v>
      </c>
      <c r="M101" s="83"/>
      <c r="S101" s="88"/>
      <c r="U101" s="2">
        <f>SUM(F101,L101,R102)</f>
        <v>575</v>
      </c>
      <c r="V101" s="34" t="s">
        <v>145</v>
      </c>
    </row>
    <row r="102" spans="1:22" x14ac:dyDescent="0.3">
      <c r="B102" s="6" t="s">
        <v>124</v>
      </c>
      <c r="C102" s="7">
        <v>9</v>
      </c>
      <c r="D102" s="11" t="s">
        <v>13</v>
      </c>
      <c r="E102" s="8">
        <v>4.5</v>
      </c>
      <c r="F102" s="9">
        <f t="shared" si="15"/>
        <v>40.5</v>
      </c>
      <c r="G102" s="77"/>
      <c r="H102" s="6" t="s">
        <v>205</v>
      </c>
      <c r="I102" s="7">
        <v>1</v>
      </c>
      <c r="J102" s="11" t="s">
        <v>206</v>
      </c>
      <c r="K102" s="8">
        <v>250</v>
      </c>
      <c r="L102" s="9">
        <f>SUM(I102*K102)</f>
        <v>250</v>
      </c>
      <c r="M102" s="83"/>
      <c r="N102" s="6" t="s">
        <v>131</v>
      </c>
      <c r="O102" s="6" t="s">
        <v>19</v>
      </c>
      <c r="P102" s="7">
        <v>1</v>
      </c>
      <c r="Q102" s="8">
        <v>250</v>
      </c>
      <c r="R102" s="9">
        <f>SUM(O102*P102*Q102)</f>
        <v>250</v>
      </c>
      <c r="S102" s="88"/>
      <c r="U102" s="2">
        <f>SUM(F102,L102,R102)</f>
        <v>540.5</v>
      </c>
    </row>
    <row r="103" spans="1:22" x14ac:dyDescent="0.3">
      <c r="B103" s="6" t="s">
        <v>146</v>
      </c>
      <c r="C103" s="7">
        <v>2</v>
      </c>
      <c r="D103" s="11" t="s">
        <v>15</v>
      </c>
      <c r="E103" s="8">
        <v>35</v>
      </c>
      <c r="F103" s="9">
        <f t="shared" si="15"/>
        <v>70</v>
      </c>
      <c r="G103" s="77"/>
      <c r="M103" s="83"/>
      <c r="S103" s="88"/>
      <c r="U103" s="2">
        <f>SUM(F103,L102,R103)</f>
        <v>320</v>
      </c>
      <c r="V103" s="34" t="s">
        <v>147</v>
      </c>
    </row>
    <row r="104" spans="1:22" x14ac:dyDescent="0.3">
      <c r="A104" s="13"/>
      <c r="B104" s="23"/>
      <c r="C104" s="24"/>
      <c r="D104" s="25"/>
      <c r="E104" s="12"/>
      <c r="F104" s="14">
        <f>SUM(F100:F103)</f>
        <v>760.5</v>
      </c>
      <c r="G104" s="78"/>
      <c r="H104" s="79"/>
      <c r="I104" s="80"/>
      <c r="J104" s="81"/>
      <c r="K104" s="78"/>
      <c r="L104" s="82">
        <f>SUM(L100:L102)</f>
        <v>489</v>
      </c>
      <c r="M104" s="84"/>
      <c r="N104" s="85"/>
      <c r="O104" s="85"/>
      <c r="P104" s="86"/>
      <c r="Q104" s="84"/>
      <c r="R104" s="87">
        <f>SUM(R100:R103)</f>
        <v>2500</v>
      </c>
      <c r="S104" s="89"/>
      <c r="T104" s="89"/>
      <c r="U104" s="90">
        <f>SUM(F104,L104,R104)</f>
        <v>3749.5</v>
      </c>
    </row>
    <row r="105" spans="1:22" x14ac:dyDescent="0.3">
      <c r="A105" s="26"/>
      <c r="B105" s="35" t="s">
        <v>207</v>
      </c>
      <c r="C105" s="28"/>
      <c r="D105" s="29"/>
      <c r="E105" s="31"/>
      <c r="F105" s="30"/>
      <c r="G105" s="31"/>
      <c r="H105" s="32"/>
      <c r="I105" s="28"/>
      <c r="J105" s="29"/>
      <c r="K105" s="31"/>
      <c r="L105" s="30"/>
      <c r="M105" s="31"/>
      <c r="N105" s="32"/>
      <c r="O105" s="32"/>
      <c r="P105" s="28"/>
      <c r="Q105" s="31"/>
      <c r="R105" s="30"/>
      <c r="S105" s="26"/>
      <c r="T105" s="26"/>
      <c r="U105" s="33"/>
    </row>
    <row r="106" spans="1:22" x14ac:dyDescent="0.3">
      <c r="B106" s="6" t="s">
        <v>207</v>
      </c>
      <c r="C106" s="7">
        <v>1</v>
      </c>
      <c r="E106" s="8">
        <v>250</v>
      </c>
      <c r="F106" s="9">
        <f t="shared" ref="F106" si="17">SUM(C106*E106)</f>
        <v>250</v>
      </c>
      <c r="G106" s="77"/>
      <c r="H106" s="15"/>
      <c r="I106" s="11"/>
      <c r="L106" s="9">
        <f>SUM(I106*K106)</f>
        <v>0</v>
      </c>
      <c r="M106" s="83"/>
      <c r="N106" s="6" t="s">
        <v>208</v>
      </c>
      <c r="O106" s="6" t="s">
        <v>19</v>
      </c>
      <c r="P106" s="7">
        <v>2</v>
      </c>
      <c r="Q106" s="8">
        <v>250</v>
      </c>
      <c r="R106" s="9">
        <f t="shared" ref="R106" si="18">SUM(O106*P106*Q106)</f>
        <v>500</v>
      </c>
      <c r="S106" s="88"/>
      <c r="U106" s="2">
        <f>SUM(F106,L106,R106)</f>
        <v>750</v>
      </c>
    </row>
    <row r="107" spans="1:22" x14ac:dyDescent="0.3">
      <c r="A107" s="13"/>
      <c r="B107" s="23"/>
      <c r="C107" s="24"/>
      <c r="D107" s="25"/>
      <c r="E107" s="12"/>
      <c r="F107" s="14">
        <f>SUM(F106:F106)</f>
        <v>250</v>
      </c>
      <c r="G107" s="78"/>
      <c r="H107" s="79"/>
      <c r="I107" s="80"/>
      <c r="J107" s="81"/>
      <c r="K107" s="78"/>
      <c r="L107" s="82">
        <f>SUM(L106:L106)</f>
        <v>0</v>
      </c>
      <c r="M107" s="84"/>
      <c r="N107" s="85"/>
      <c r="O107" s="85"/>
      <c r="P107" s="86"/>
      <c r="Q107" s="84"/>
      <c r="R107" s="87">
        <f>SUM(R106:R106)</f>
        <v>500</v>
      </c>
      <c r="S107" s="89"/>
      <c r="T107" s="89"/>
      <c r="U107" s="90">
        <f>SUM(F107,L107,R107)</f>
        <v>750</v>
      </c>
    </row>
    <row r="108" spans="1:22" x14ac:dyDescent="0.3">
      <c r="A108" s="26"/>
      <c r="B108" s="35" t="s">
        <v>209</v>
      </c>
      <c r="C108" s="28"/>
      <c r="D108" s="29"/>
      <c r="E108" s="31"/>
      <c r="F108" s="30"/>
      <c r="G108" s="31"/>
      <c r="H108" s="32"/>
      <c r="I108" s="28"/>
      <c r="J108" s="29"/>
      <c r="K108" s="31"/>
      <c r="L108" s="30"/>
      <c r="M108" s="31"/>
      <c r="N108" s="32"/>
      <c r="O108" s="32"/>
      <c r="P108" s="28"/>
      <c r="Q108" s="31"/>
      <c r="R108" s="30"/>
      <c r="S108" s="26"/>
      <c r="T108" s="26"/>
      <c r="U108" s="33"/>
    </row>
    <row r="109" spans="1:22" x14ac:dyDescent="0.3">
      <c r="B109" s="6" t="s">
        <v>209</v>
      </c>
      <c r="C109" s="7">
        <v>1</v>
      </c>
      <c r="E109" s="8">
        <v>250</v>
      </c>
      <c r="F109" s="9">
        <f t="shared" ref="F109" si="19">SUM(C109*E109)</f>
        <v>250</v>
      </c>
      <c r="G109" s="77"/>
      <c r="H109" s="15"/>
      <c r="I109" s="11"/>
      <c r="L109" s="9">
        <f>SUM(I109*K109)</f>
        <v>0</v>
      </c>
      <c r="M109" s="83"/>
      <c r="N109" s="6" t="s">
        <v>210</v>
      </c>
      <c r="O109" s="6" t="s">
        <v>19</v>
      </c>
      <c r="P109" s="7">
        <v>2</v>
      </c>
      <c r="Q109" s="8">
        <v>250</v>
      </c>
      <c r="R109" s="9">
        <f t="shared" ref="R109" si="20">SUM(O109*P109*Q109)</f>
        <v>500</v>
      </c>
      <c r="S109" s="88"/>
      <c r="U109" s="2">
        <f>SUM(F109,L109,R109)</f>
        <v>750</v>
      </c>
    </row>
    <row r="110" spans="1:22" x14ac:dyDescent="0.3">
      <c r="A110" s="13"/>
      <c r="B110" s="23"/>
      <c r="C110" s="24"/>
      <c r="D110" s="25"/>
      <c r="E110" s="12"/>
      <c r="F110" s="14">
        <f>SUM(F109:F109)</f>
        <v>250</v>
      </c>
      <c r="G110" s="78"/>
      <c r="H110" s="79"/>
      <c r="I110" s="80"/>
      <c r="J110" s="81"/>
      <c r="K110" s="78"/>
      <c r="L110" s="82">
        <f>SUM(L109:L109)</f>
        <v>0</v>
      </c>
      <c r="M110" s="84"/>
      <c r="N110" s="85"/>
      <c r="O110" s="85"/>
      <c r="P110" s="86"/>
      <c r="Q110" s="84"/>
      <c r="R110" s="87">
        <f>SUM(R109:R109)</f>
        <v>500</v>
      </c>
      <c r="S110" s="89"/>
      <c r="T110" s="89"/>
      <c r="U110" s="90">
        <f>SUM(F110,L110,R110)</f>
        <v>750</v>
      </c>
    </row>
    <row r="111" spans="1:22" x14ac:dyDescent="0.3">
      <c r="A111"/>
      <c r="G111" s="8"/>
      <c r="M111" s="8"/>
      <c r="S111"/>
    </row>
    <row r="112" spans="1:22" x14ac:dyDescent="0.3">
      <c r="A112"/>
      <c r="G112" s="8"/>
      <c r="M112" s="8"/>
      <c r="S112"/>
    </row>
    <row r="113" spans="1:19" x14ac:dyDescent="0.3">
      <c r="A113"/>
      <c r="G113" s="8"/>
      <c r="M113" s="8"/>
      <c r="S113"/>
    </row>
    <row r="114" spans="1:19" x14ac:dyDescent="0.3">
      <c r="A114"/>
      <c r="G114" s="8"/>
      <c r="M114" s="8"/>
      <c r="S114"/>
    </row>
    <row r="115" spans="1:19" x14ac:dyDescent="0.3">
      <c r="A115"/>
      <c r="G115" s="8"/>
      <c r="M115" s="8"/>
      <c r="S115"/>
    </row>
    <row r="116" spans="1:19" x14ac:dyDescent="0.3">
      <c r="A116"/>
      <c r="G116" s="8"/>
      <c r="M116" s="8"/>
      <c r="S116"/>
    </row>
    <row r="117" spans="1:19" x14ac:dyDescent="0.3">
      <c r="A117"/>
      <c r="G117" s="8"/>
      <c r="M117" s="8"/>
      <c r="S117"/>
    </row>
    <row r="118" spans="1:19" x14ac:dyDescent="0.3">
      <c r="A118"/>
      <c r="G118" s="8"/>
      <c r="M118" s="8"/>
      <c r="S118"/>
    </row>
    <row r="119" spans="1:19" x14ac:dyDescent="0.3">
      <c r="A119"/>
      <c r="G119" s="8"/>
      <c r="M119" s="8"/>
      <c r="S119"/>
    </row>
    <row r="120" spans="1:19" x14ac:dyDescent="0.3">
      <c r="A120"/>
      <c r="G120" s="8"/>
      <c r="M120" s="8"/>
      <c r="S120"/>
    </row>
    <row r="121" spans="1:19" x14ac:dyDescent="0.3">
      <c r="A121"/>
      <c r="G121" s="8"/>
      <c r="M121" s="8"/>
      <c r="S121"/>
    </row>
    <row r="122" spans="1:19" x14ac:dyDescent="0.3">
      <c r="A122"/>
      <c r="G122" s="8"/>
      <c r="M122" s="8"/>
      <c r="S122"/>
    </row>
    <row r="123" spans="1:19" x14ac:dyDescent="0.3">
      <c r="A123"/>
      <c r="G123" s="8"/>
      <c r="M123" s="8"/>
      <c r="S123"/>
    </row>
    <row r="124" spans="1:19" x14ac:dyDescent="0.3">
      <c r="A124"/>
      <c r="G124" s="8"/>
      <c r="M124" s="8"/>
      <c r="S124"/>
    </row>
    <row r="125" spans="1:19" x14ac:dyDescent="0.3">
      <c r="A125"/>
      <c r="G125" s="8"/>
      <c r="M125" s="8"/>
      <c r="S125"/>
    </row>
    <row r="126" spans="1:19" x14ac:dyDescent="0.3">
      <c r="A126"/>
      <c r="G126" s="8"/>
      <c r="M126" s="8"/>
      <c r="S126"/>
    </row>
    <row r="127" spans="1:19" x14ac:dyDescent="0.3">
      <c r="A127"/>
      <c r="G127" s="8"/>
      <c r="M127" s="8"/>
      <c r="S127"/>
    </row>
    <row r="128" spans="1:19" x14ac:dyDescent="0.3">
      <c r="A128"/>
      <c r="G128" s="8"/>
      <c r="M128" s="8"/>
      <c r="S128"/>
    </row>
    <row r="129" spans="1:19" x14ac:dyDescent="0.3">
      <c r="A129"/>
      <c r="G129" s="8"/>
      <c r="M129" s="8"/>
      <c r="S129"/>
    </row>
    <row r="130" spans="1:19" x14ac:dyDescent="0.3">
      <c r="A130"/>
      <c r="G130" s="8"/>
      <c r="M130" s="8"/>
      <c r="S130"/>
    </row>
    <row r="131" spans="1:19" x14ac:dyDescent="0.3">
      <c r="A131"/>
      <c r="G131" s="8"/>
      <c r="M131" s="8"/>
      <c r="S131"/>
    </row>
    <row r="132" spans="1:19" x14ac:dyDescent="0.3">
      <c r="A132"/>
      <c r="G132" s="8"/>
      <c r="M132" s="8"/>
      <c r="S132"/>
    </row>
    <row r="133" spans="1:19" x14ac:dyDescent="0.3">
      <c r="A133"/>
      <c r="G133" s="8"/>
      <c r="M133" s="8"/>
      <c r="S133"/>
    </row>
    <row r="134" spans="1:19" x14ac:dyDescent="0.3">
      <c r="A134"/>
      <c r="G134" s="8"/>
      <c r="M134" s="8"/>
      <c r="S134"/>
    </row>
    <row r="135" spans="1:19" x14ac:dyDescent="0.3">
      <c r="A135"/>
      <c r="G135" s="8"/>
      <c r="M135" s="8"/>
      <c r="S135"/>
    </row>
    <row r="136" spans="1:19" x14ac:dyDescent="0.3">
      <c r="A136"/>
      <c r="G136" s="8"/>
      <c r="M136" s="8"/>
      <c r="S136"/>
    </row>
    <row r="137" spans="1:19" x14ac:dyDescent="0.3">
      <c r="A137"/>
      <c r="G137" s="8"/>
      <c r="M137" s="8"/>
      <c r="S137"/>
    </row>
    <row r="138" spans="1:19" x14ac:dyDescent="0.3">
      <c r="A138"/>
      <c r="G138" s="8"/>
      <c r="M138" s="8"/>
      <c r="S138"/>
    </row>
    <row r="139" spans="1:19" x14ac:dyDescent="0.3">
      <c r="A139"/>
      <c r="G139" s="8"/>
      <c r="M139" s="8"/>
      <c r="S139"/>
    </row>
    <row r="140" spans="1:19" x14ac:dyDescent="0.3">
      <c r="A140"/>
      <c r="G140" s="8"/>
      <c r="M140" s="8"/>
      <c r="S140"/>
    </row>
    <row r="141" spans="1:19" x14ac:dyDescent="0.3">
      <c r="A141"/>
      <c r="G141" s="8"/>
      <c r="M141" s="8"/>
      <c r="S141"/>
    </row>
    <row r="142" spans="1:19" x14ac:dyDescent="0.3">
      <c r="A142"/>
      <c r="G142" s="8"/>
      <c r="M142" s="8"/>
      <c r="S142"/>
    </row>
    <row r="143" spans="1:19" x14ac:dyDescent="0.3">
      <c r="A143"/>
      <c r="G143" s="8"/>
      <c r="M143" s="8"/>
      <c r="S143"/>
    </row>
    <row r="144" spans="1:19" x14ac:dyDescent="0.3">
      <c r="A144"/>
      <c r="G144" s="8"/>
      <c r="M144" s="8"/>
      <c r="S144"/>
    </row>
    <row r="145" spans="1:19" x14ac:dyDescent="0.3">
      <c r="A145"/>
      <c r="G145" s="8"/>
      <c r="M145" s="8"/>
      <c r="S145"/>
    </row>
    <row r="146" spans="1:19" x14ac:dyDescent="0.3">
      <c r="A146"/>
      <c r="G146" s="8"/>
      <c r="M146" s="8"/>
      <c r="S146"/>
    </row>
    <row r="147" spans="1:19" x14ac:dyDescent="0.3">
      <c r="A147"/>
      <c r="G147" s="8"/>
      <c r="M147" s="8"/>
      <c r="S147"/>
    </row>
    <row r="148" spans="1:19" x14ac:dyDescent="0.3">
      <c r="A148"/>
      <c r="G148" s="8"/>
      <c r="M148" s="8"/>
      <c r="S148"/>
    </row>
    <row r="149" spans="1:19" x14ac:dyDescent="0.3">
      <c r="A149"/>
      <c r="G149" s="8"/>
      <c r="M149" s="8"/>
      <c r="S149"/>
    </row>
    <row r="150" spans="1:19" x14ac:dyDescent="0.3">
      <c r="A150"/>
      <c r="G150" s="8"/>
      <c r="M150" s="8"/>
      <c r="S150"/>
    </row>
    <row r="151" spans="1:19" x14ac:dyDescent="0.3">
      <c r="A151"/>
      <c r="G151" s="8"/>
      <c r="M151" s="8"/>
      <c r="S151"/>
    </row>
    <row r="152" spans="1:19" x14ac:dyDescent="0.3">
      <c r="A152"/>
      <c r="G152" s="8"/>
      <c r="M152" s="8"/>
      <c r="S1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E1690-A116-4BE5-ABCB-121632126CB2}">
  <dimension ref="A1:N45"/>
  <sheetViews>
    <sheetView view="pageLayout" topLeftCell="B1" zoomScaleNormal="100" workbookViewId="0">
      <selection activeCell="C36" sqref="C36"/>
    </sheetView>
  </sheetViews>
  <sheetFormatPr defaultRowHeight="14.4" x14ac:dyDescent="0.3"/>
  <cols>
    <col min="1" max="1" width="3.6640625" customWidth="1"/>
    <col min="2" max="2" width="6.44140625" customWidth="1"/>
    <col min="3" max="3" width="16.33203125" customWidth="1"/>
    <col min="4" max="4" width="5.5546875" style="11" bestFit="1" customWidth="1"/>
    <col min="5" max="5" width="3.33203125" style="11" bestFit="1" customWidth="1"/>
    <col min="6" max="6" width="12.33203125" style="11" bestFit="1" customWidth="1"/>
    <col min="7" max="7" width="3.33203125" style="11" bestFit="1" customWidth="1"/>
    <col min="8" max="8" width="11.33203125" style="11" customWidth="1"/>
    <col min="9" max="9" width="2.44140625" style="11" customWidth="1"/>
    <col min="10" max="10" width="2" style="11" bestFit="1" customWidth="1"/>
    <col min="11" max="11" width="11.33203125" customWidth="1"/>
    <col min="12" max="12" width="4.6640625" style="11" bestFit="1" customWidth="1"/>
    <col min="13" max="13" width="4.6640625" style="11" customWidth="1"/>
    <col min="14" max="14" width="11.5546875" style="11" customWidth="1"/>
  </cols>
  <sheetData>
    <row r="1" spans="3:11" x14ac:dyDescent="0.3">
      <c r="C1" s="37" t="s">
        <v>151</v>
      </c>
      <c r="D1" s="34" t="s">
        <v>201</v>
      </c>
    </row>
    <row r="2" spans="3:11" x14ac:dyDescent="0.3">
      <c r="C2" s="37" t="s">
        <v>152</v>
      </c>
      <c r="D2" s="34" t="s">
        <v>202</v>
      </c>
    </row>
    <row r="4" spans="3:11" x14ac:dyDescent="0.3">
      <c r="C4" s="37" t="s">
        <v>153</v>
      </c>
      <c r="D4" s="11">
        <v>3</v>
      </c>
      <c r="E4" s="11" t="s">
        <v>154</v>
      </c>
      <c r="F4" s="11">
        <v>7.1150000000000002</v>
      </c>
      <c r="G4" s="11" t="s">
        <v>155</v>
      </c>
      <c r="H4" s="38">
        <f>SUM(D4*F4)</f>
        <v>21.344999999999999</v>
      </c>
      <c r="I4" s="11" t="s">
        <v>13</v>
      </c>
      <c r="K4" s="34" t="s">
        <v>156</v>
      </c>
    </row>
    <row r="5" spans="3:11" x14ac:dyDescent="0.3">
      <c r="C5" s="37" t="s">
        <v>153</v>
      </c>
      <c r="D5" s="11">
        <v>2.67</v>
      </c>
      <c r="E5" s="11" t="s">
        <v>154</v>
      </c>
      <c r="F5" s="11">
        <v>6.4550000000000001</v>
      </c>
      <c r="G5" s="11" t="s">
        <v>155</v>
      </c>
      <c r="H5" s="38">
        <f>SUM(D5*F5)</f>
        <v>17.234849999999998</v>
      </c>
      <c r="I5" s="11" t="s">
        <v>13</v>
      </c>
      <c r="K5" s="34" t="s">
        <v>157</v>
      </c>
    </row>
    <row r="6" spans="3:11" x14ac:dyDescent="0.3">
      <c r="C6" s="37" t="s">
        <v>178</v>
      </c>
      <c r="F6" s="11" t="s">
        <v>177</v>
      </c>
      <c r="G6" s="11" t="s">
        <v>155</v>
      </c>
      <c r="H6" s="38">
        <f>SUM(3+3+6.5)</f>
        <v>12.5</v>
      </c>
      <c r="I6" s="11" t="s">
        <v>21</v>
      </c>
      <c r="K6" s="34"/>
    </row>
    <row r="7" spans="3:11" x14ac:dyDescent="0.3">
      <c r="C7" s="37"/>
      <c r="H7" s="38"/>
      <c r="K7" s="34"/>
    </row>
    <row r="8" spans="3:11" x14ac:dyDescent="0.3">
      <c r="C8" s="54" t="s">
        <v>194</v>
      </c>
    </row>
    <row r="9" spans="3:11" x14ac:dyDescent="0.3">
      <c r="F9" s="11" t="s">
        <v>162</v>
      </c>
    </row>
    <row r="10" spans="3:11" x14ac:dyDescent="0.3">
      <c r="C10" s="39" t="s">
        <v>158</v>
      </c>
      <c r="F10" s="8">
        <v>1000</v>
      </c>
    </row>
    <row r="11" spans="3:11" x14ac:dyDescent="0.3">
      <c r="C11" s="39" t="s">
        <v>159</v>
      </c>
      <c r="F11" s="8">
        <v>322</v>
      </c>
    </row>
    <row r="12" spans="3:11" x14ac:dyDescent="0.3">
      <c r="C12" s="39" t="s">
        <v>160</v>
      </c>
      <c r="F12" s="8">
        <v>700</v>
      </c>
    </row>
    <row r="13" spans="3:11" x14ac:dyDescent="0.3">
      <c r="C13" s="39" t="s">
        <v>161</v>
      </c>
      <c r="F13" s="8">
        <v>170</v>
      </c>
      <c r="K13" s="54" t="s">
        <v>194</v>
      </c>
    </row>
    <row r="14" spans="3:11" x14ac:dyDescent="0.3">
      <c r="C14" s="39" t="s">
        <v>196</v>
      </c>
      <c r="F14" s="8">
        <v>300</v>
      </c>
      <c r="K14" s="9">
        <f>SUM(F10:F14)</f>
        <v>2492</v>
      </c>
    </row>
    <row r="15" spans="3:11" x14ac:dyDescent="0.3">
      <c r="C15" s="39"/>
      <c r="F15" s="8"/>
      <c r="K15" s="9"/>
    </row>
    <row r="16" spans="3:11" x14ac:dyDescent="0.3">
      <c r="C16" s="57" t="s">
        <v>197</v>
      </c>
      <c r="F16" s="8"/>
      <c r="K16" s="9"/>
    </row>
    <row r="17" spans="1:14" x14ac:dyDescent="0.3">
      <c r="D17" s="11" t="s">
        <v>164</v>
      </c>
      <c r="F17" s="11" t="s">
        <v>165</v>
      </c>
      <c r="H17" t="s">
        <v>166</v>
      </c>
      <c r="I17" s="34"/>
      <c r="N17" s="37"/>
    </row>
    <row r="18" spans="1:14" x14ac:dyDescent="0.3">
      <c r="C18" s="39" t="s">
        <v>163</v>
      </c>
      <c r="D18" s="7">
        <f>SUM('TAKE OFF'!I9)</f>
        <v>18</v>
      </c>
      <c r="E18" s="34" t="s">
        <v>16</v>
      </c>
      <c r="F18" s="9">
        <f>SUM('TAKE OFF'!U12)</f>
        <v>1685</v>
      </c>
      <c r="H18" s="2">
        <f t="shared" ref="H18:H30" si="0">SUM(F18/D18)</f>
        <v>93.611111111111114</v>
      </c>
      <c r="I18" s="34" t="s">
        <v>192</v>
      </c>
      <c r="N18" s="8"/>
    </row>
    <row r="19" spans="1:14" x14ac:dyDescent="0.3">
      <c r="C19" s="39" t="s">
        <v>168</v>
      </c>
      <c r="D19" s="7">
        <f>SUM('TAKE OFF'!C14)</f>
        <v>7</v>
      </c>
      <c r="E19" s="11" t="s">
        <v>21</v>
      </c>
      <c r="F19" s="9">
        <f>SUM('TAKE OFF'!U18)</f>
        <v>452.5</v>
      </c>
      <c r="H19" s="2">
        <f t="shared" si="0"/>
        <v>64.642857142857139</v>
      </c>
      <c r="I19" s="34" t="s">
        <v>169</v>
      </c>
      <c r="N19" s="8"/>
    </row>
    <row r="20" spans="1:14" x14ac:dyDescent="0.3">
      <c r="A20" s="1"/>
      <c r="B20" s="1"/>
      <c r="C20" s="66" t="s">
        <v>171</v>
      </c>
      <c r="D20" s="18">
        <f>SUM(H6)</f>
        <v>12.5</v>
      </c>
      <c r="E20" s="18" t="s">
        <v>21</v>
      </c>
      <c r="F20" s="19">
        <f>SUM('TAKE OFF'!L20,'TAKE OFF'!R22)</f>
        <v>1250</v>
      </c>
      <c r="G20" s="18"/>
      <c r="H20" s="3">
        <f t="shared" si="0"/>
        <v>100</v>
      </c>
      <c r="I20" s="67" t="s">
        <v>169</v>
      </c>
      <c r="J20" s="18"/>
      <c r="K20" s="1"/>
      <c r="L20" s="18"/>
      <c r="M20" s="18"/>
      <c r="N20" s="8"/>
    </row>
    <row r="21" spans="1:14" x14ac:dyDescent="0.3">
      <c r="B21" s="40"/>
      <c r="C21" s="42" t="s">
        <v>172</v>
      </c>
      <c r="D21" s="43">
        <f>SUM(H4)</f>
        <v>21.344999999999999</v>
      </c>
      <c r="E21" s="44" t="s">
        <v>175</v>
      </c>
      <c r="F21" s="45">
        <v>8000</v>
      </c>
      <c r="G21" s="43"/>
      <c r="H21" s="46">
        <f t="shared" si="0"/>
        <v>374.79503396579997</v>
      </c>
      <c r="I21" s="44" t="s">
        <v>176</v>
      </c>
      <c r="J21" s="43"/>
      <c r="K21" s="47"/>
      <c r="L21" s="48">
        <f>((F21-F20)/F20)*100</f>
        <v>540</v>
      </c>
      <c r="M21" s="48" t="s">
        <v>174</v>
      </c>
      <c r="N21" s="43"/>
    </row>
    <row r="22" spans="1:14" x14ac:dyDescent="0.3">
      <c r="A22" s="1"/>
      <c r="B22" s="68"/>
      <c r="C22" s="69" t="s">
        <v>173</v>
      </c>
      <c r="D22" s="70">
        <f>SUM(D21)</f>
        <v>21.344999999999999</v>
      </c>
      <c r="E22" s="71" t="s">
        <v>175</v>
      </c>
      <c r="F22" s="72">
        <f>SUM('TAKE OFF'!U31,'TAKE OFF'!F21)</f>
        <v>4225</v>
      </c>
      <c r="G22" s="70"/>
      <c r="H22" s="73">
        <f t="shared" si="0"/>
        <v>197.93862731318811</v>
      </c>
      <c r="I22" s="71" t="s">
        <v>176</v>
      </c>
      <c r="J22" s="70"/>
      <c r="K22" s="74"/>
      <c r="L22" s="75">
        <f>((F22-F20)/F20)*100</f>
        <v>238</v>
      </c>
      <c r="M22" s="75" t="s">
        <v>174</v>
      </c>
      <c r="N22" s="49"/>
    </row>
    <row r="23" spans="1:14" x14ac:dyDescent="0.3">
      <c r="C23" s="37" t="s">
        <v>179</v>
      </c>
      <c r="D23" s="11">
        <f>SUM(H6)</f>
        <v>12.5</v>
      </c>
      <c r="E23" s="11" t="s">
        <v>21</v>
      </c>
      <c r="F23" s="9">
        <f>SUM('TAKE OFF'!U38)</f>
        <v>1787.5</v>
      </c>
      <c r="H23" s="2">
        <f t="shared" si="0"/>
        <v>143</v>
      </c>
      <c r="I23" s="34" t="s">
        <v>182</v>
      </c>
      <c r="N23" s="8"/>
    </row>
    <row r="24" spans="1:14" x14ac:dyDescent="0.3">
      <c r="C24" s="37" t="s">
        <v>180</v>
      </c>
      <c r="D24" s="11">
        <f>SUM(H5)</f>
        <v>17.234849999999998</v>
      </c>
      <c r="E24" s="34" t="s">
        <v>13</v>
      </c>
      <c r="F24" s="9">
        <f>SUM('TAKE OFF'!U46)</f>
        <v>2167</v>
      </c>
      <c r="H24" s="2">
        <f t="shared" si="0"/>
        <v>125.73361532012174</v>
      </c>
      <c r="I24" s="34" t="s">
        <v>167</v>
      </c>
      <c r="N24" s="8"/>
    </row>
    <row r="25" spans="1:14" x14ac:dyDescent="0.3">
      <c r="A25" s="1"/>
      <c r="B25" s="1"/>
      <c r="C25" s="66" t="s">
        <v>181</v>
      </c>
      <c r="D25" s="76">
        <f>SUM('TAKE OFF'!C49)</f>
        <v>22</v>
      </c>
      <c r="E25" s="67" t="s">
        <v>13</v>
      </c>
      <c r="F25" s="19">
        <f>SUM('TAKE OFF'!F48:F49,'TAKE OFF'!F52:F57,'TAKE OFF'!R58)</f>
        <v>9119.9399999999987</v>
      </c>
      <c r="G25" s="18"/>
      <c r="H25" s="3">
        <f t="shared" si="0"/>
        <v>414.54272727272723</v>
      </c>
      <c r="I25" s="67" t="s">
        <v>167</v>
      </c>
      <c r="J25" s="18"/>
      <c r="K25" s="1"/>
      <c r="L25" s="18"/>
      <c r="M25" s="18"/>
      <c r="N25" s="8"/>
    </row>
    <row r="26" spans="1:14" s="47" customFormat="1" x14ac:dyDescent="0.3">
      <c r="C26" s="42" t="s">
        <v>190</v>
      </c>
      <c r="D26" s="48">
        <f>SUM('TAKE OFF'!C50)</f>
        <v>22</v>
      </c>
      <c r="E26" s="44" t="s">
        <v>175</v>
      </c>
      <c r="F26" s="45">
        <f>SUM('TAKE OFF'!F48,'TAKE OFF'!F49,'TAKE OFF'!F52,'TAKE OFF'!F53,'TAKE OFF'!F57,'TAKE OFF'!F88)</f>
        <v>4761</v>
      </c>
      <c r="G26" s="43"/>
      <c r="H26" s="2">
        <f t="shared" si="0"/>
        <v>216.40909090909091</v>
      </c>
      <c r="I26" s="34" t="s">
        <v>167</v>
      </c>
      <c r="J26" s="43"/>
      <c r="L26" s="43"/>
      <c r="M26" s="43"/>
      <c r="N26" s="49"/>
    </row>
    <row r="27" spans="1:14" s="47" customFormat="1" x14ac:dyDescent="0.3">
      <c r="C27" s="42" t="s">
        <v>200</v>
      </c>
      <c r="D27" s="48">
        <v>22</v>
      </c>
      <c r="E27" s="44" t="s">
        <v>175</v>
      </c>
      <c r="F27" s="45">
        <f>SUM('TAKE OFF'!F48,'TAKE OFF'!F50,'TAKE OFF'!F52,'TAKE OFF'!F53,'TAKE OFF'!F57,'TAKE OFF'!F89)</f>
        <v>4835.3999999999996</v>
      </c>
      <c r="G27" s="43"/>
      <c r="H27" s="2">
        <f t="shared" si="0"/>
        <v>219.79090909090908</v>
      </c>
      <c r="I27" s="34" t="s">
        <v>167</v>
      </c>
      <c r="J27" s="43"/>
      <c r="L27" s="43"/>
      <c r="M27" s="43"/>
      <c r="N27" s="49"/>
    </row>
    <row r="28" spans="1:14" s="47" customFormat="1" x14ac:dyDescent="0.3">
      <c r="A28" s="74"/>
      <c r="B28" s="74"/>
      <c r="C28" s="69" t="s">
        <v>199</v>
      </c>
      <c r="D28" s="75">
        <v>22</v>
      </c>
      <c r="E28" s="71" t="s">
        <v>175</v>
      </c>
      <c r="F28" s="72">
        <f>SUM('TAKE OFF'!F48,'TAKE OFF'!F51,'TAKE OFF'!F52,'TAKE OFF'!F53,'TAKE OFF'!F57,'TAKE OFF'!F88)</f>
        <v>4630.1000000000004</v>
      </c>
      <c r="G28" s="70"/>
      <c r="H28" s="3">
        <f t="shared" si="0"/>
        <v>210.45909090909092</v>
      </c>
      <c r="I28" s="67" t="s">
        <v>167</v>
      </c>
      <c r="J28" s="70"/>
      <c r="K28" s="74"/>
      <c r="L28" s="70"/>
      <c r="M28" s="70"/>
      <c r="N28" s="49"/>
    </row>
    <row r="29" spans="1:14" x14ac:dyDescent="0.3">
      <c r="C29" s="37" t="s">
        <v>184</v>
      </c>
      <c r="D29" s="11">
        <v>22</v>
      </c>
      <c r="E29" s="34" t="s">
        <v>13</v>
      </c>
      <c r="F29" s="9">
        <f>SUM('TAKE OFF'!U79,'TAKE OFF'!U86)</f>
        <v>7171.1</v>
      </c>
      <c r="H29" s="2">
        <f t="shared" si="0"/>
        <v>325.95909090909095</v>
      </c>
      <c r="I29" s="34" t="s">
        <v>167</v>
      </c>
      <c r="N29" s="8"/>
    </row>
    <row r="30" spans="1:14" x14ac:dyDescent="0.3">
      <c r="C30" s="37" t="s">
        <v>183</v>
      </c>
      <c r="D30" s="50">
        <f>SUM('TAKE OFF'!C88)</f>
        <v>24</v>
      </c>
      <c r="E30" s="34" t="s">
        <v>13</v>
      </c>
      <c r="F30" s="9">
        <f>SUM('TAKE OFF'!U94)</f>
        <v>2057.6800000000003</v>
      </c>
      <c r="H30" s="2">
        <f t="shared" si="0"/>
        <v>85.736666666666679</v>
      </c>
      <c r="I30" s="34" t="s">
        <v>167</v>
      </c>
      <c r="N30" s="8"/>
    </row>
    <row r="31" spans="1:14" x14ac:dyDescent="0.3">
      <c r="C31" s="37" t="s">
        <v>185</v>
      </c>
      <c r="F31" s="9">
        <f>SUM('TAKE OFF'!U98)</f>
        <v>3641</v>
      </c>
      <c r="H31" s="34" t="s">
        <v>189</v>
      </c>
      <c r="N31" s="8"/>
    </row>
    <row r="32" spans="1:14" x14ac:dyDescent="0.3">
      <c r="C32" s="37" t="s">
        <v>186</v>
      </c>
      <c r="D32" s="11">
        <v>4.5</v>
      </c>
      <c r="E32" s="11" t="s">
        <v>21</v>
      </c>
      <c r="F32" s="9">
        <f>SUM('TAKE OFF'!U104)</f>
        <v>3749.5</v>
      </c>
      <c r="H32" s="2">
        <f>SUM(F32/D32)</f>
        <v>833.22222222222217</v>
      </c>
      <c r="I32" s="34" t="s">
        <v>182</v>
      </c>
      <c r="N32" s="8"/>
    </row>
    <row r="33" spans="3:14" x14ac:dyDescent="0.3">
      <c r="C33" s="37" t="s">
        <v>211</v>
      </c>
      <c r="D33" s="11">
        <v>1</v>
      </c>
      <c r="F33" s="9">
        <f>SUM('TAKE OFF'!U107)</f>
        <v>750</v>
      </c>
    </row>
    <row r="34" spans="3:14" x14ac:dyDescent="0.3">
      <c r="C34" s="37" t="s">
        <v>212</v>
      </c>
      <c r="D34" s="11">
        <v>1</v>
      </c>
      <c r="F34" s="9">
        <v>750</v>
      </c>
    </row>
    <row r="35" spans="3:14" ht="16.2" x14ac:dyDescent="0.45">
      <c r="F35" s="51">
        <f>SUM(F29:F34,F23:F25,F18:F20)</f>
        <v>34581.22</v>
      </c>
      <c r="H35" s="8"/>
      <c r="I35" s="34"/>
      <c r="N35" s="8"/>
    </row>
    <row r="36" spans="3:14" ht="16.2" x14ac:dyDescent="0.45">
      <c r="F36" s="51"/>
      <c r="H36" s="8"/>
      <c r="I36" s="34"/>
      <c r="N36" s="8"/>
    </row>
    <row r="37" spans="3:14" x14ac:dyDescent="0.3">
      <c r="K37" s="55" t="s">
        <v>195</v>
      </c>
    </row>
    <row r="38" spans="3:14" ht="16.2" x14ac:dyDescent="0.45">
      <c r="C38" s="37" t="s">
        <v>187</v>
      </c>
      <c r="D38" s="11">
        <v>0.3</v>
      </c>
      <c r="E38" s="11" t="s">
        <v>174</v>
      </c>
      <c r="F38" s="8">
        <f>SUM(F35*D38)</f>
        <v>10374.366</v>
      </c>
      <c r="G38" s="11" t="s">
        <v>188</v>
      </c>
      <c r="H38" s="8">
        <f>SUM(F35)</f>
        <v>34581.22</v>
      </c>
      <c r="K38" s="53">
        <f>SUM(F38+H38)</f>
        <v>44955.586000000003</v>
      </c>
    </row>
    <row r="39" spans="3:14" x14ac:dyDescent="0.3">
      <c r="K39" s="41">
        <f>SUM(K38/H4)</f>
        <v>2106.1412977278055</v>
      </c>
      <c r="L39" s="34" t="s">
        <v>167</v>
      </c>
    </row>
    <row r="41" spans="3:14" x14ac:dyDescent="0.3">
      <c r="K41" s="54" t="s">
        <v>7</v>
      </c>
    </row>
    <row r="42" spans="3:14" x14ac:dyDescent="0.3">
      <c r="K42" s="56">
        <f>SUM(K38,K14)</f>
        <v>47447.586000000003</v>
      </c>
    </row>
    <row r="44" spans="3:14" x14ac:dyDescent="0.3">
      <c r="C44" s="54" t="s">
        <v>191</v>
      </c>
      <c r="D44" s="54"/>
      <c r="E44" s="54"/>
      <c r="F44" s="54" t="s">
        <v>193</v>
      </c>
      <c r="G44" s="54"/>
      <c r="H44" s="54" t="s">
        <v>170</v>
      </c>
    </row>
    <row r="45" spans="3:14" x14ac:dyDescent="0.3">
      <c r="C45" s="52">
        <f>SUM('TAKE OFF'!F18,'TAKE OFF'!F38,'TAKE OFF'!F46,'TAKE OFF'!F58,'TAKE OFF'!F79,'TAKE OFF'!F86,'TAKE OFF'!F94,'TAKE OFF'!F98,'TAKE OFF'!F104,'TAKE OFF'!F107,'TAKE OFF'!F110)</f>
        <v>16457.22</v>
      </c>
      <c r="D45" s="38"/>
      <c r="E45" s="38"/>
      <c r="F45" s="9">
        <f>SUM('TAKE OFF'!L12,'TAKE OFF'!L22,'TAKE OFF'!L46,'TAKE OFF'!L79,'TAKE OFF'!L86,'TAKE OFF'!L104)</f>
        <v>1874</v>
      </c>
      <c r="G45" s="38"/>
      <c r="H45" s="9">
        <f>SUM('TAKE OFF'!R12,'TAKE OFF'!R18,'TAKE OFF'!R22,'TAKE OFF'!R38,'TAKE OFF'!R46,'TAKE OFF'!R58,'TAKE OFF'!R79,'TAKE OFF'!R86,'TAKE OFF'!R94,'TAKE OFF'!R98,'TAKE OFF'!R104,'TAKE OFF'!R107,'TAKE OFF'!R110)</f>
        <v>16250</v>
      </c>
      <c r="I45" s="38"/>
      <c r="J45" s="38"/>
      <c r="K45" s="52">
        <f>SUM(C45:H45)</f>
        <v>34581.22</v>
      </c>
    </row>
  </sheetData>
  <pageMargins left="0.7" right="0.7" top="0.75" bottom="0.75" header="0.3" footer="0.3"/>
  <pageSetup orientation="portrait" r:id="rId1"/>
  <headerFooter>
    <oddHeader xml:space="preserve">&amp;C&amp;"-,Bold"&amp;14&amp;USUMMARY SHEET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TAKE OFF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Booth</dc:creator>
  <cp:lastModifiedBy>Scott Booth</cp:lastModifiedBy>
  <cp:lastPrinted>2024-01-31T11:14:26Z</cp:lastPrinted>
  <dcterms:created xsi:type="dcterms:W3CDTF">2023-12-22T10:08:19Z</dcterms:created>
  <dcterms:modified xsi:type="dcterms:W3CDTF">2024-04-24T20:36:31Z</dcterms:modified>
</cp:coreProperties>
</file>